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\校務文書\teachers\本年度\部活動\陸上競技部\第67回当番校（北見緑陵）\"/>
    </mc:Choice>
  </mc:AlternateContent>
  <bookViews>
    <workbookView xWindow="0" yWindow="0" windowWidth="20490" windowHeight="753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女子一覧" sheetId="2" r:id="rId4"/>
    <sheet name="女子一覧 (2)" sheetId="15" r:id="rId5"/>
    <sheet name="混成様式" sheetId="12" r:id="rId6"/>
    <sheet name="●貼付（事務局）" sheetId="14" state="hidden" r:id="rId7"/>
  </sheets>
  <externalReferences>
    <externalReference r:id="rId8"/>
  </externalReferences>
  <definedNames>
    <definedName name="_xlnm._FilterDatabase" localSheetId="6" hidden="1">'●貼付（事務局）'!$B$2:$L$41</definedName>
    <definedName name="_xlnm.Print_Area" localSheetId="5">混成様式!$A$1:$AH$60</definedName>
    <definedName name="_xlnm.Print_Area" localSheetId="3">女子一覧!$B$1:$AY$40</definedName>
    <definedName name="_xlnm.Print_Area" localSheetId="4">'女子一覧 (2)'!$B$1:$AY$40</definedName>
    <definedName name="_xlnm.Print_Area" localSheetId="2">選手データ入力!$D$2:$AW$45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#REF!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'[1]●初期設定（事務局）'!$AT$3:$AU$45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'[1]●初期設定（事務局）'!$AQ$3:$AR$45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'[1]●初期設定（事務局）'!$AN$3:$AO$45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'[1]●初期設定（事務局）'!$AK$3:$AL$45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'[1]●初期設定（事務局）'!$AB$3:$AC$45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'[1]●初期設定（事務局）'!$Y$3:$Z$45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'[1]●初期設定（事務局）'!$AH$3:$AI$45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'[1]●初期設定（事務局）'!$AE$3:$AF$45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'[1]●初期設定（事務局）'!$V$3:$W$45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'[1]●初期設定（事務局）'!$S$3:$T$45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C1" i="10" l="1"/>
  <c r="M57" i="12" l="1"/>
  <c r="AE32" i="12"/>
  <c r="M32" i="12"/>
  <c r="M55" i="12"/>
  <c r="AE30" i="12"/>
  <c r="M30" i="12"/>
  <c r="M53" i="12"/>
  <c r="AE28" i="12"/>
  <c r="M28" i="12"/>
  <c r="M51" i="12"/>
  <c r="AE26" i="12"/>
  <c r="M26" i="12"/>
  <c r="M49" i="12"/>
  <c r="AE24" i="12"/>
  <c r="M24" i="12"/>
  <c r="M47" i="12"/>
  <c r="AE22" i="12"/>
  <c r="M22" i="12"/>
  <c r="M45" i="12"/>
  <c r="AE20" i="12"/>
  <c r="M20" i="12"/>
  <c r="AA6" i="2" l="1"/>
  <c r="AA5" i="2"/>
  <c r="AA4" i="2"/>
  <c r="V6" i="2"/>
  <c r="V5" i="2"/>
  <c r="V4" i="2"/>
  <c r="N6" i="2"/>
  <c r="N5" i="2"/>
  <c r="N4" i="2"/>
  <c r="C3" i="2"/>
  <c r="BB16" i="15" l="1"/>
  <c r="BC16" i="15" s="1"/>
  <c r="BB17" i="15"/>
  <c r="BC17" i="15"/>
  <c r="BB18" i="15"/>
  <c r="BC18" i="15" s="1"/>
  <c r="BB19" i="15"/>
  <c r="BC19" i="15"/>
  <c r="BB20" i="15"/>
  <c r="BC20" i="15" s="1"/>
  <c r="BB21" i="15"/>
  <c r="BC21" i="15"/>
  <c r="BB22" i="15"/>
  <c r="BC22" i="15" s="1"/>
  <c r="BB23" i="15"/>
  <c r="BC23" i="15"/>
  <c r="BB24" i="15"/>
  <c r="BC24" i="15" s="1"/>
  <c r="BB25" i="15"/>
  <c r="BC25" i="15" s="1"/>
  <c r="BB26" i="15"/>
  <c r="BC26" i="15" s="1"/>
  <c r="BB27" i="15"/>
  <c r="BC27" i="15"/>
  <c r="BB28" i="15"/>
  <c r="BC28" i="15" s="1"/>
  <c r="BB29" i="15"/>
  <c r="BC29" i="15"/>
  <c r="BB31" i="15"/>
  <c r="BC31" i="15"/>
  <c r="BB32" i="15"/>
  <c r="BC32" i="15" s="1"/>
  <c r="BB33" i="15"/>
  <c r="BC33" i="15"/>
  <c r="BC15" i="15"/>
  <c r="BB15" i="15"/>
  <c r="AC6" i="15" l="1"/>
  <c r="W6" i="15"/>
  <c r="N6" i="15"/>
  <c r="AC5" i="15"/>
  <c r="W5" i="15"/>
  <c r="N5" i="15"/>
  <c r="AC4" i="15"/>
  <c r="W4" i="15"/>
  <c r="N4" i="15"/>
  <c r="C3" i="15"/>
  <c r="AO39" i="15"/>
  <c r="AO39" i="2"/>
  <c r="J3" i="5"/>
  <c r="B11" i="11"/>
  <c r="F7" i="12" s="1"/>
  <c r="R7" i="12" s="1"/>
  <c r="B9" i="11"/>
  <c r="AK6" i="2" s="1"/>
  <c r="B8" i="11"/>
  <c r="AK4" i="2" s="1"/>
  <c r="B7" i="11"/>
  <c r="AK3" i="2" s="1"/>
  <c r="B1" i="11"/>
  <c r="R9" i="12" l="1"/>
  <c r="AN4" i="15"/>
  <c r="AN6" i="15"/>
  <c r="AN3" i="15"/>
  <c r="AA7" i="12"/>
  <c r="R3" i="14"/>
  <c r="R4" i="14"/>
  <c r="S4" i="14" s="1"/>
  <c r="R5" i="14"/>
  <c r="R6" i="14"/>
  <c r="R7" i="14"/>
  <c r="R8" i="14"/>
  <c r="R9" i="14"/>
  <c r="R10" i="14"/>
  <c r="R11" i="14"/>
  <c r="S11" i="14" s="1"/>
  <c r="R12" i="14"/>
  <c r="R13" i="14"/>
  <c r="R14" i="14"/>
  <c r="S14" i="14" s="1"/>
  <c r="R15" i="14"/>
  <c r="R16" i="14"/>
  <c r="R17" i="14"/>
  <c r="R18" i="14"/>
  <c r="S18" i="14" s="1"/>
  <c r="R19" i="14"/>
  <c r="R20" i="14"/>
  <c r="R21" i="14"/>
  <c r="R22" i="14"/>
  <c r="S22" i="14" s="1"/>
  <c r="R23" i="14"/>
  <c r="R24" i="14"/>
  <c r="R25" i="14"/>
  <c r="R26" i="14"/>
  <c r="S26" i="14" s="1"/>
  <c r="R27" i="14"/>
  <c r="R28" i="14"/>
  <c r="R29" i="14"/>
  <c r="R30" i="14"/>
  <c r="S30" i="14" s="1"/>
  <c r="R31" i="14"/>
  <c r="R32" i="14"/>
  <c r="R33" i="14"/>
  <c r="R34" i="14"/>
  <c r="S34" i="14" s="1"/>
  <c r="R35" i="14"/>
  <c r="R36" i="14"/>
  <c r="R37" i="14"/>
  <c r="S37" i="14" s="1"/>
  <c r="R38" i="14"/>
  <c r="S38" i="14" s="1"/>
  <c r="R39" i="14"/>
  <c r="R40" i="14"/>
  <c r="R41" i="14"/>
  <c r="R2" i="14"/>
  <c r="S2" i="14" s="1"/>
  <c r="S3" i="14"/>
  <c r="S5" i="14"/>
  <c r="S6" i="14"/>
  <c r="S7" i="14"/>
  <c r="S8" i="14"/>
  <c r="S9" i="14"/>
  <c r="S10" i="14"/>
  <c r="S12" i="14"/>
  <c r="S13" i="14"/>
  <c r="S15" i="14"/>
  <c r="S16" i="14"/>
  <c r="S17" i="14"/>
  <c r="S19" i="14"/>
  <c r="S20" i="14"/>
  <c r="S21" i="14"/>
  <c r="S23" i="14"/>
  <c r="S24" i="14"/>
  <c r="S25" i="14"/>
  <c r="S27" i="14"/>
  <c r="S28" i="14"/>
  <c r="S29" i="14"/>
  <c r="S31" i="14"/>
  <c r="S32" i="14"/>
  <c r="S33" i="14"/>
  <c r="S35" i="14"/>
  <c r="S36" i="14"/>
  <c r="S39" i="14"/>
  <c r="S40" i="14"/>
  <c r="S41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8" i="14"/>
  <c r="B39" i="14"/>
  <c r="B40" i="14"/>
  <c r="B41" i="14"/>
  <c r="AE16" i="15" l="1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X16" i="15"/>
  <c r="AY16" i="15"/>
  <c r="AE17" i="15"/>
  <c r="AF17" i="15"/>
  <c r="AG17" i="15"/>
  <c r="AH17" i="15"/>
  <c r="AI17" i="15"/>
  <c r="AJ17" i="15"/>
  <c r="AK17" i="15"/>
  <c r="AK34" i="15" s="1"/>
  <c r="AL17" i="15"/>
  <c r="AM17" i="15"/>
  <c r="AN17" i="15"/>
  <c r="AO17" i="15"/>
  <c r="AP17" i="15"/>
  <c r="AQ17" i="15"/>
  <c r="AR17" i="15"/>
  <c r="AS17" i="15"/>
  <c r="AT17" i="15"/>
  <c r="AU17" i="15"/>
  <c r="AV17" i="15"/>
  <c r="AX17" i="15"/>
  <c r="AY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X18" i="15"/>
  <c r="AY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X19" i="15"/>
  <c r="AY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X20" i="15"/>
  <c r="AY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X21" i="15"/>
  <c r="AY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X22" i="15"/>
  <c r="AY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X23" i="15"/>
  <c r="AY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X24" i="15"/>
  <c r="AY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X25" i="15"/>
  <c r="AY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X26" i="15"/>
  <c r="AY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X27" i="15"/>
  <c r="AY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X28" i="15"/>
  <c r="AY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X29" i="15"/>
  <c r="AY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X30" i="15"/>
  <c r="AY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X31" i="15"/>
  <c r="AY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X32" i="15"/>
  <c r="AY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X33" i="15"/>
  <c r="AY33" i="15"/>
  <c r="AF34" i="15"/>
  <c r="AY15" i="15"/>
  <c r="AX15" i="15"/>
  <c r="AF15" i="15"/>
  <c r="AG15" i="15"/>
  <c r="AH15" i="15"/>
  <c r="AI15" i="15"/>
  <c r="AJ15" i="15"/>
  <c r="AK15" i="15"/>
  <c r="AL15" i="15"/>
  <c r="AL34" i="15" s="1"/>
  <c r="AM15" i="15"/>
  <c r="AN15" i="15"/>
  <c r="AO15" i="15"/>
  <c r="AP15" i="15"/>
  <c r="AQ15" i="15"/>
  <c r="AR15" i="15"/>
  <c r="AS15" i="15"/>
  <c r="AT15" i="15"/>
  <c r="AU15" i="15"/>
  <c r="AV15" i="15"/>
  <c r="AV34" i="15" s="1"/>
  <c r="AE15" i="15"/>
  <c r="B16" i="15"/>
  <c r="AW16" i="15" s="1"/>
  <c r="B17" i="15"/>
  <c r="N17" i="15" s="1"/>
  <c r="B18" i="15"/>
  <c r="AW18" i="15" s="1"/>
  <c r="B19" i="15"/>
  <c r="AW19" i="15" s="1"/>
  <c r="B20" i="15"/>
  <c r="AW20" i="15" s="1"/>
  <c r="B21" i="15"/>
  <c r="N21" i="15" s="1"/>
  <c r="B22" i="15"/>
  <c r="AW22" i="15" s="1"/>
  <c r="B23" i="15"/>
  <c r="W23" i="15" s="1"/>
  <c r="B24" i="15"/>
  <c r="AW24" i="15" s="1"/>
  <c r="B25" i="15"/>
  <c r="Y25" i="15" s="1"/>
  <c r="B26" i="15"/>
  <c r="AW26" i="15" s="1"/>
  <c r="B27" i="15"/>
  <c r="AW27" i="15" s="1"/>
  <c r="B28" i="15"/>
  <c r="AW28" i="15" s="1"/>
  <c r="B29" i="15"/>
  <c r="N29" i="15" s="1"/>
  <c r="B30" i="15"/>
  <c r="AW30" i="15" s="1"/>
  <c r="BB30" i="15" s="1"/>
  <c r="BC30" i="15" s="1"/>
  <c r="BC34" i="15" s="1"/>
  <c r="B31" i="15"/>
  <c r="AW31" i="15" s="1"/>
  <c r="B32" i="15"/>
  <c r="AW32" i="15" s="1"/>
  <c r="B33" i="15"/>
  <c r="W33" i="15" s="1"/>
  <c r="E16" i="15"/>
  <c r="E20" i="15"/>
  <c r="Y24" i="15"/>
  <c r="N28" i="15"/>
  <c r="Y32" i="15"/>
  <c r="Y27" i="15"/>
  <c r="B15" i="15"/>
  <c r="M37" i="15"/>
  <c r="E32" i="15"/>
  <c r="W29" i="15"/>
  <c r="W28" i="15"/>
  <c r="E27" i="15"/>
  <c r="E26" i="15"/>
  <c r="Y26" i="15"/>
  <c r="E25" i="15"/>
  <c r="E24" i="15"/>
  <c r="N22" i="15"/>
  <c r="E22" i="15"/>
  <c r="E21" i="15"/>
  <c r="N20" i="15"/>
  <c r="W18" i="15"/>
  <c r="N18" i="15"/>
  <c r="W17" i="15"/>
  <c r="N16" i="15"/>
  <c r="AW15" i="15"/>
  <c r="W15" i="15"/>
  <c r="N15" i="15"/>
  <c r="B1" i="15"/>
  <c r="N30" i="15" l="1"/>
  <c r="W30" i="15"/>
  <c r="AW25" i="15"/>
  <c r="AP34" i="15"/>
  <c r="AY34" i="15"/>
  <c r="AR34" i="15"/>
  <c r="AW17" i="15"/>
  <c r="AO34" i="15"/>
  <c r="AX34" i="15"/>
  <c r="AH34" i="15"/>
  <c r="Y18" i="15"/>
  <c r="W19" i="15"/>
  <c r="W21" i="15"/>
  <c r="W22" i="15"/>
  <c r="N25" i="15"/>
  <c r="N26" i="15"/>
  <c r="Y29" i="15"/>
  <c r="Y30" i="15"/>
  <c r="AW21" i="15"/>
  <c r="AJ34" i="15"/>
  <c r="AS34" i="15"/>
  <c r="AG34" i="15"/>
  <c r="AT34" i="15"/>
  <c r="E18" i="15"/>
  <c r="Y22" i="15"/>
  <c r="W25" i="15"/>
  <c r="W26" i="15"/>
  <c r="E29" i="15"/>
  <c r="E30" i="15"/>
  <c r="Y33" i="15"/>
  <c r="AW23" i="15"/>
  <c r="AW33" i="15"/>
  <c r="AW29" i="15"/>
  <c r="AN34" i="15"/>
  <c r="N33" i="15"/>
  <c r="AU34" i="15"/>
  <c r="AQ34" i="15"/>
  <c r="AM34" i="15"/>
  <c r="AI34" i="15"/>
  <c r="AW34" i="15"/>
  <c r="AE34" i="15"/>
  <c r="E33" i="15"/>
  <c r="Y28" i="15"/>
  <c r="Y16" i="15"/>
  <c r="Y20" i="15"/>
  <c r="W24" i="15"/>
  <c r="E28" i="15"/>
  <c r="W31" i="15"/>
  <c r="W32" i="15"/>
  <c r="W16" i="15"/>
  <c r="W20" i="15"/>
  <c r="N24" i="15"/>
  <c r="N32" i="15"/>
  <c r="N27" i="15"/>
  <c r="Y31" i="15"/>
  <c r="N23" i="15"/>
  <c r="W27" i="15"/>
  <c r="E31" i="15"/>
  <c r="N19" i="15"/>
  <c r="E23" i="15"/>
  <c r="N31" i="15"/>
  <c r="Y17" i="15"/>
  <c r="Y19" i="15"/>
  <c r="Y21" i="15"/>
  <c r="Y23" i="15"/>
  <c r="Y15" i="15"/>
  <c r="E17" i="15"/>
  <c r="E19" i="15"/>
  <c r="E15" i="15"/>
  <c r="E3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6" i="5"/>
  <c r="AY3" i="14" l="1"/>
  <c r="AO7" i="5" l="1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6" i="5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D14" i="12" l="1"/>
  <c r="O39" i="12"/>
  <c r="D41" i="12"/>
  <c r="V14" i="12"/>
  <c r="AG14" i="12"/>
  <c r="D39" i="12"/>
  <c r="D16" i="12"/>
  <c r="O14" i="12"/>
  <c r="V16" i="12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D27" i="14"/>
  <c r="E27" i="14"/>
  <c r="F27" i="14"/>
  <c r="G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D39" i="14"/>
  <c r="E39" i="14"/>
  <c r="F39" i="14"/>
  <c r="G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H4" i="14" l="1"/>
  <c r="B4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H2" i="14"/>
  <c r="G40" i="14"/>
  <c r="G30" i="14"/>
  <c r="G28" i="14"/>
  <c r="H41" i="14"/>
  <c r="H39" i="14"/>
  <c r="H37" i="14"/>
  <c r="H35" i="14"/>
  <c r="H33" i="14"/>
  <c r="H31" i="14"/>
  <c r="H29" i="14"/>
  <c r="H27" i="14"/>
  <c r="H25" i="14"/>
  <c r="H23" i="14"/>
  <c r="H21" i="14"/>
  <c r="H19" i="14"/>
  <c r="H17" i="14"/>
  <c r="H15" i="14"/>
  <c r="H13" i="14"/>
  <c r="H11" i="14"/>
  <c r="H9" i="14"/>
  <c r="H7" i="14"/>
  <c r="H5" i="14"/>
  <c r="G32" i="14"/>
  <c r="G24" i="14"/>
  <c r="G20" i="14"/>
  <c r="G25" i="14"/>
  <c r="G38" i="14"/>
  <c r="G36" i="14"/>
  <c r="G34" i="14"/>
  <c r="G26" i="14"/>
  <c r="M59" i="12" l="1"/>
  <c r="AE34" i="12"/>
  <c r="M34" i="12"/>
  <c r="AF7" i="5" l="1"/>
  <c r="AI7" i="5"/>
  <c r="AQ3" i="14" s="1"/>
  <c r="O3" i="14" s="1"/>
  <c r="AF8" i="5"/>
  <c r="AI8" i="5"/>
  <c r="AQ4" i="14" s="1"/>
  <c r="O4" i="14" s="1"/>
  <c r="AF9" i="5"/>
  <c r="AI9" i="5"/>
  <c r="AQ5" i="14" s="1"/>
  <c r="O5" i="14" s="1"/>
  <c r="AF10" i="5"/>
  <c r="AI10" i="5"/>
  <c r="AQ6" i="14" s="1"/>
  <c r="O6" i="14" s="1"/>
  <c r="AF12" i="5"/>
  <c r="AI12" i="5"/>
  <c r="AQ8" i="14" s="1"/>
  <c r="O8" i="14" s="1"/>
  <c r="AF13" i="5"/>
  <c r="AI13" i="5"/>
  <c r="AQ9" i="14" s="1"/>
  <c r="O9" i="14" s="1"/>
  <c r="AF14" i="5"/>
  <c r="AI14" i="5"/>
  <c r="AQ10" i="14" s="1"/>
  <c r="O10" i="14" s="1"/>
  <c r="AF15" i="5"/>
  <c r="AI15" i="5"/>
  <c r="AQ11" i="14" s="1"/>
  <c r="O11" i="14" s="1"/>
  <c r="AF16" i="5"/>
  <c r="AI16" i="5"/>
  <c r="AQ12" i="14" s="1"/>
  <c r="O12" i="14" s="1"/>
  <c r="AF17" i="5"/>
  <c r="AI17" i="5"/>
  <c r="AQ13" i="14" s="1"/>
  <c r="O13" i="14" s="1"/>
  <c r="AF18" i="5"/>
  <c r="AI18" i="5"/>
  <c r="AQ14" i="14" s="1"/>
  <c r="O14" i="14" s="1"/>
  <c r="AF19" i="5"/>
  <c r="AI19" i="5"/>
  <c r="AQ15" i="14" s="1"/>
  <c r="O15" i="14" s="1"/>
  <c r="AF20" i="5"/>
  <c r="AI20" i="5"/>
  <c r="AQ16" i="14" s="1"/>
  <c r="O16" i="14" s="1"/>
  <c r="AF21" i="5"/>
  <c r="AI21" i="5"/>
  <c r="AQ17" i="14" s="1"/>
  <c r="O17" i="14" s="1"/>
  <c r="AF22" i="5"/>
  <c r="AI22" i="5"/>
  <c r="AQ18" i="14" s="1"/>
  <c r="O18" i="14" s="1"/>
  <c r="AF23" i="5"/>
  <c r="AI23" i="5"/>
  <c r="AQ19" i="14" s="1"/>
  <c r="O19" i="14" s="1"/>
  <c r="AF24" i="5"/>
  <c r="AI24" i="5"/>
  <c r="AQ20" i="14" s="1"/>
  <c r="O20" i="14" s="1"/>
  <c r="AF25" i="5"/>
  <c r="AI25" i="5"/>
  <c r="AQ21" i="14" s="1"/>
  <c r="O21" i="14" s="1"/>
  <c r="AF26" i="5"/>
  <c r="AI26" i="5"/>
  <c r="AQ22" i="14" s="1"/>
  <c r="O22" i="14" s="1"/>
  <c r="AF27" i="5"/>
  <c r="AI27" i="5"/>
  <c r="AQ23" i="14" s="1"/>
  <c r="O23" i="14" s="1"/>
  <c r="AF28" i="5"/>
  <c r="AI28" i="5"/>
  <c r="AQ24" i="14" s="1"/>
  <c r="O24" i="14" s="1"/>
  <c r="AF29" i="5"/>
  <c r="AI29" i="5"/>
  <c r="AQ25" i="14" s="1"/>
  <c r="O25" i="14" s="1"/>
  <c r="AF30" i="5"/>
  <c r="AI30" i="5"/>
  <c r="AQ26" i="14" s="1"/>
  <c r="O26" i="14" s="1"/>
  <c r="AF31" i="5"/>
  <c r="AI31" i="5"/>
  <c r="AQ27" i="14" s="1"/>
  <c r="O27" i="14" s="1"/>
  <c r="AF32" i="5"/>
  <c r="AI32" i="5"/>
  <c r="AQ28" i="14" s="1"/>
  <c r="O28" i="14" s="1"/>
  <c r="AF33" i="5"/>
  <c r="AI33" i="5"/>
  <c r="AQ29" i="14" s="1"/>
  <c r="O29" i="14" s="1"/>
  <c r="AF34" i="5"/>
  <c r="AI34" i="5"/>
  <c r="AQ30" i="14" s="1"/>
  <c r="O30" i="14" s="1"/>
  <c r="AF35" i="5"/>
  <c r="AI35" i="5"/>
  <c r="AQ31" i="14" s="1"/>
  <c r="O31" i="14" s="1"/>
  <c r="AF36" i="5"/>
  <c r="AI36" i="5"/>
  <c r="AQ32" i="14" s="1"/>
  <c r="O32" i="14" s="1"/>
  <c r="AF37" i="5"/>
  <c r="AI37" i="5"/>
  <c r="AQ33" i="14" s="1"/>
  <c r="O33" i="14" s="1"/>
  <c r="AF38" i="5"/>
  <c r="AI38" i="5"/>
  <c r="AQ34" i="14" s="1"/>
  <c r="O34" i="14" s="1"/>
  <c r="AF39" i="5"/>
  <c r="AI39" i="5"/>
  <c r="AQ35" i="14" s="1"/>
  <c r="O35" i="14" s="1"/>
  <c r="AF40" i="5"/>
  <c r="AI40" i="5"/>
  <c r="AQ36" i="14" s="1"/>
  <c r="O36" i="14" s="1"/>
  <c r="AF41" i="5"/>
  <c r="AI41" i="5"/>
  <c r="AQ37" i="14" s="1"/>
  <c r="O37" i="14" s="1"/>
  <c r="AF42" i="5"/>
  <c r="AI42" i="5"/>
  <c r="AQ38" i="14" s="1"/>
  <c r="O38" i="14" s="1"/>
  <c r="AF43" i="5"/>
  <c r="AI43" i="5"/>
  <c r="AQ39" i="14" s="1"/>
  <c r="O39" i="14" s="1"/>
  <c r="AF44" i="5"/>
  <c r="AI44" i="5"/>
  <c r="AQ40" i="14" s="1"/>
  <c r="O40" i="14" s="1"/>
  <c r="AF45" i="5"/>
  <c r="AI45" i="5"/>
  <c r="AQ41" i="14" s="1"/>
  <c r="O41" i="14" s="1"/>
  <c r="X8" i="5"/>
  <c r="AA8" i="5"/>
  <c r="AI4" i="14" s="1"/>
  <c r="M4" i="14" s="1"/>
  <c r="X9" i="5"/>
  <c r="AA9" i="5"/>
  <c r="AI5" i="14" s="1"/>
  <c r="M5" i="14" s="1"/>
  <c r="X10" i="5"/>
  <c r="AA10" i="5"/>
  <c r="AI6" i="14" s="1"/>
  <c r="M6" i="14" s="1"/>
  <c r="X11" i="5"/>
  <c r="AA11" i="5"/>
  <c r="AI7" i="14" s="1"/>
  <c r="M7" i="14" s="1"/>
  <c r="X12" i="5"/>
  <c r="AA12" i="5"/>
  <c r="AI8" i="14" s="1"/>
  <c r="M8" i="14" s="1"/>
  <c r="X13" i="5"/>
  <c r="AA13" i="5"/>
  <c r="AI9" i="14" s="1"/>
  <c r="M9" i="14" s="1"/>
  <c r="X14" i="5"/>
  <c r="AA14" i="5"/>
  <c r="AI10" i="14" s="1"/>
  <c r="M10" i="14" s="1"/>
  <c r="X15" i="5"/>
  <c r="AA15" i="5"/>
  <c r="AI11" i="14" s="1"/>
  <c r="M11" i="14" s="1"/>
  <c r="X16" i="5"/>
  <c r="AA16" i="5"/>
  <c r="AI12" i="14" s="1"/>
  <c r="M12" i="14" s="1"/>
  <c r="X17" i="5"/>
  <c r="AA17" i="5"/>
  <c r="AI13" i="14" s="1"/>
  <c r="M13" i="14" s="1"/>
  <c r="X18" i="5"/>
  <c r="AA18" i="5"/>
  <c r="AI14" i="14" s="1"/>
  <c r="M14" i="14" s="1"/>
  <c r="X19" i="5"/>
  <c r="AA19" i="5"/>
  <c r="AI15" i="14" s="1"/>
  <c r="M15" i="14" s="1"/>
  <c r="X20" i="5"/>
  <c r="AA20" i="5"/>
  <c r="AI16" i="14" s="1"/>
  <c r="M16" i="14" s="1"/>
  <c r="X21" i="5"/>
  <c r="AA21" i="5"/>
  <c r="AI17" i="14" s="1"/>
  <c r="M17" i="14" s="1"/>
  <c r="X22" i="5"/>
  <c r="AA22" i="5"/>
  <c r="AI18" i="14" s="1"/>
  <c r="M18" i="14" s="1"/>
  <c r="X23" i="5"/>
  <c r="AA23" i="5"/>
  <c r="AI19" i="14" s="1"/>
  <c r="M19" i="14" s="1"/>
  <c r="X24" i="5"/>
  <c r="AA24" i="5"/>
  <c r="AI20" i="14" s="1"/>
  <c r="M20" i="14" s="1"/>
  <c r="X25" i="5"/>
  <c r="AA25" i="5"/>
  <c r="AI21" i="14" s="1"/>
  <c r="M21" i="14" s="1"/>
  <c r="X26" i="5"/>
  <c r="AA26" i="5"/>
  <c r="AI22" i="14" s="1"/>
  <c r="M22" i="14" s="1"/>
  <c r="X27" i="5"/>
  <c r="AA27" i="5"/>
  <c r="AI23" i="14" s="1"/>
  <c r="M23" i="14" s="1"/>
  <c r="X28" i="5"/>
  <c r="AA28" i="5"/>
  <c r="AI24" i="14" s="1"/>
  <c r="M24" i="14" s="1"/>
  <c r="X29" i="5"/>
  <c r="AA29" i="5"/>
  <c r="AI25" i="14" s="1"/>
  <c r="M25" i="14" s="1"/>
  <c r="X30" i="5"/>
  <c r="AA30" i="5"/>
  <c r="AI26" i="14" s="1"/>
  <c r="M26" i="14" s="1"/>
  <c r="X31" i="5"/>
  <c r="AA31" i="5"/>
  <c r="AI27" i="14" s="1"/>
  <c r="M27" i="14" s="1"/>
  <c r="X32" i="5"/>
  <c r="AA32" i="5"/>
  <c r="AI28" i="14" s="1"/>
  <c r="M28" i="14" s="1"/>
  <c r="X33" i="5"/>
  <c r="AA33" i="5"/>
  <c r="AI29" i="14" s="1"/>
  <c r="M29" i="14" s="1"/>
  <c r="X34" i="5"/>
  <c r="AA34" i="5"/>
  <c r="AI30" i="14" s="1"/>
  <c r="M30" i="14" s="1"/>
  <c r="X35" i="5"/>
  <c r="AA35" i="5"/>
  <c r="AI31" i="14" s="1"/>
  <c r="M31" i="14" s="1"/>
  <c r="X36" i="5"/>
  <c r="AA36" i="5"/>
  <c r="AI32" i="14" s="1"/>
  <c r="M32" i="14" s="1"/>
  <c r="X37" i="5"/>
  <c r="AA37" i="5"/>
  <c r="AI33" i="14" s="1"/>
  <c r="M33" i="14" s="1"/>
  <c r="X38" i="5"/>
  <c r="AA38" i="5"/>
  <c r="AI34" i="14" s="1"/>
  <c r="M34" i="14" s="1"/>
  <c r="X39" i="5"/>
  <c r="AA39" i="5"/>
  <c r="AI35" i="14" s="1"/>
  <c r="M35" i="14" s="1"/>
  <c r="X40" i="5"/>
  <c r="AA40" i="5"/>
  <c r="AI36" i="14" s="1"/>
  <c r="M36" i="14" s="1"/>
  <c r="X41" i="5"/>
  <c r="AA41" i="5"/>
  <c r="AI37" i="14" s="1"/>
  <c r="M37" i="14" s="1"/>
  <c r="X42" i="5"/>
  <c r="AA42" i="5"/>
  <c r="AI38" i="14" s="1"/>
  <c r="M38" i="14" s="1"/>
  <c r="X43" i="5"/>
  <c r="AA43" i="5"/>
  <c r="AI39" i="14" s="1"/>
  <c r="M39" i="14" s="1"/>
  <c r="X44" i="5"/>
  <c r="AA44" i="5"/>
  <c r="AI40" i="14" s="1"/>
  <c r="M40" i="14" s="1"/>
  <c r="X45" i="5"/>
  <c r="AA45" i="5"/>
  <c r="AI41" i="14" s="1"/>
  <c r="M41" i="14" s="1"/>
  <c r="AY6" i="5"/>
  <c r="P6" i="5" s="1"/>
  <c r="AZ6" i="5"/>
  <c r="X6" i="5" s="1"/>
  <c r="AF2" i="14" s="1"/>
  <c r="AY7" i="5"/>
  <c r="S7" i="5" s="1"/>
  <c r="AA3" i="14" s="1"/>
  <c r="K3" i="14" s="1"/>
  <c r="AZ7" i="5"/>
  <c r="AA7" i="5" s="1"/>
  <c r="AI3" i="14" s="1"/>
  <c r="M3" i="14" s="1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BA6" i="5"/>
  <c r="AI6" i="5" s="1"/>
  <c r="AQ2" i="14" s="1"/>
  <c r="O2" i="14" s="1"/>
  <c r="BA7" i="5"/>
  <c r="BA8" i="5"/>
  <c r="BA9" i="5"/>
  <c r="BA10" i="5"/>
  <c r="BA11" i="5"/>
  <c r="AF11" i="5" s="1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S9" i="5"/>
  <c r="AA5" i="14" s="1"/>
  <c r="K5" i="14" s="1"/>
  <c r="S10" i="5"/>
  <c r="AA6" i="14" s="1"/>
  <c r="K6" i="14" s="1"/>
  <c r="S12" i="5"/>
  <c r="AA8" i="14" s="1"/>
  <c r="K8" i="14" s="1"/>
  <c r="S8" i="5"/>
  <c r="AA4" i="14" s="1"/>
  <c r="K4" i="14" s="1"/>
  <c r="S11" i="5"/>
  <c r="AA7" i="14" s="1"/>
  <c r="K7" i="14" s="1"/>
  <c r="S13" i="5"/>
  <c r="AA9" i="14" s="1"/>
  <c r="K9" i="14" s="1"/>
  <c r="S14" i="5"/>
  <c r="AA10" i="14" s="1"/>
  <c r="K10" i="14" s="1"/>
  <c r="S15" i="5"/>
  <c r="AA11" i="14" s="1"/>
  <c r="K11" i="14" s="1"/>
  <c r="S16" i="5"/>
  <c r="AA12" i="14" s="1"/>
  <c r="K12" i="14" s="1"/>
  <c r="S17" i="5"/>
  <c r="AA13" i="14" s="1"/>
  <c r="K13" i="14" s="1"/>
  <c r="S18" i="5"/>
  <c r="AA14" i="14" s="1"/>
  <c r="K14" i="14" s="1"/>
  <c r="S19" i="5"/>
  <c r="AA15" i="14" s="1"/>
  <c r="K15" i="14" s="1"/>
  <c r="S20" i="5"/>
  <c r="AA16" i="14" s="1"/>
  <c r="K16" i="14" s="1"/>
  <c r="S21" i="5"/>
  <c r="AA17" i="14" s="1"/>
  <c r="K17" i="14" s="1"/>
  <c r="S22" i="5"/>
  <c r="AA18" i="14" s="1"/>
  <c r="K18" i="14" s="1"/>
  <c r="S23" i="5"/>
  <c r="AA19" i="14" s="1"/>
  <c r="K19" i="14" s="1"/>
  <c r="S24" i="5"/>
  <c r="AA20" i="14" s="1"/>
  <c r="K20" i="14" s="1"/>
  <c r="S25" i="5"/>
  <c r="AA21" i="14" s="1"/>
  <c r="K21" i="14" s="1"/>
  <c r="S26" i="5"/>
  <c r="AA22" i="14" s="1"/>
  <c r="K22" i="14" s="1"/>
  <c r="S27" i="5"/>
  <c r="AA23" i="14" s="1"/>
  <c r="K23" i="14" s="1"/>
  <c r="S28" i="5"/>
  <c r="AA24" i="14" s="1"/>
  <c r="K24" i="14" s="1"/>
  <c r="S29" i="5"/>
  <c r="AA25" i="14" s="1"/>
  <c r="K25" i="14" s="1"/>
  <c r="S30" i="5"/>
  <c r="AA26" i="14" s="1"/>
  <c r="K26" i="14" s="1"/>
  <c r="S31" i="5"/>
  <c r="AA27" i="14" s="1"/>
  <c r="K27" i="14" s="1"/>
  <c r="S32" i="5"/>
  <c r="AA28" i="14" s="1"/>
  <c r="K28" i="14" s="1"/>
  <c r="S33" i="5"/>
  <c r="AA29" i="14" s="1"/>
  <c r="K29" i="14" s="1"/>
  <c r="S34" i="5"/>
  <c r="AA30" i="14" s="1"/>
  <c r="K30" i="14" s="1"/>
  <c r="S35" i="5"/>
  <c r="AA31" i="14" s="1"/>
  <c r="K31" i="14" s="1"/>
  <c r="S36" i="5"/>
  <c r="AA32" i="14" s="1"/>
  <c r="K32" i="14" s="1"/>
  <c r="S37" i="5"/>
  <c r="AA33" i="14" s="1"/>
  <c r="K33" i="14" s="1"/>
  <c r="S38" i="5"/>
  <c r="AA34" i="14" s="1"/>
  <c r="K34" i="14" s="1"/>
  <c r="S39" i="5"/>
  <c r="AA35" i="14" s="1"/>
  <c r="K35" i="14" s="1"/>
  <c r="S40" i="5"/>
  <c r="AA36" i="14" s="1"/>
  <c r="K36" i="14" s="1"/>
  <c r="S41" i="5"/>
  <c r="AA37" i="14" s="1"/>
  <c r="K37" i="14" s="1"/>
  <c r="S42" i="5"/>
  <c r="AA38" i="14" s="1"/>
  <c r="K38" i="14" s="1"/>
  <c r="S43" i="5"/>
  <c r="AA39" i="14" s="1"/>
  <c r="K39" i="14" s="1"/>
  <c r="S44" i="5"/>
  <c r="AA40" i="14" s="1"/>
  <c r="K40" i="14" s="1"/>
  <c r="S45" i="5"/>
  <c r="AA41" i="14" s="1"/>
  <c r="K41" i="14" s="1"/>
  <c r="P8" i="5"/>
  <c r="P11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AI11" i="5" l="1"/>
  <c r="AQ7" i="14" s="1"/>
  <c r="O7" i="14" s="1"/>
  <c r="X7" i="5"/>
  <c r="AF6" i="5"/>
  <c r="AA6" i="5"/>
  <c r="AI2" i="14" s="1"/>
  <c r="M2" i="14" s="1"/>
  <c r="P9" i="5"/>
  <c r="P7" i="5"/>
  <c r="S6" i="5"/>
  <c r="AA2" i="14" s="1"/>
  <c r="K2" i="14" s="1"/>
  <c r="P12" i="5"/>
  <c r="P10" i="5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E15" i="2"/>
  <c r="AU35" i="2" l="1"/>
  <c r="AU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S35" i="2"/>
  <c r="AS35" i="15" s="1"/>
  <c r="AL35" i="2"/>
  <c r="AL35" i="15" s="1"/>
  <c r="AV35" i="2"/>
  <c r="AV35" i="15" s="1"/>
  <c r="AO35" i="2"/>
  <c r="AO35" i="15" s="1"/>
  <c r="AK35" i="2"/>
  <c r="AK35" i="15" s="1"/>
  <c r="AG35" i="2"/>
  <c r="AG35" i="15" s="1"/>
  <c r="AT35" i="2"/>
  <c r="AT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15" i="2"/>
  <c r="D2" i="5"/>
  <c r="H1" i="12" l="1"/>
  <c r="AY35" i="2"/>
  <c r="AY35" i="15" s="1"/>
  <c r="B1" i="2"/>
  <c r="AX35" i="2"/>
  <c r="AX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W27" i="2"/>
  <c r="BB27" i="2" s="1"/>
  <c r="BC27" i="2" s="1"/>
  <c r="W17" i="2"/>
  <c r="AW17" i="2"/>
  <c r="BB17" i="2" s="1"/>
  <c r="BC17" i="2" s="1"/>
  <c r="W20" i="2"/>
  <c r="AW20" i="2"/>
  <c r="BB20" i="2" s="1"/>
  <c r="BC20" i="2" s="1"/>
  <c r="W24" i="2"/>
  <c r="AW24" i="2"/>
  <c r="BB24" i="2" s="1"/>
  <c r="BC24" i="2" s="1"/>
  <c r="W28" i="2"/>
  <c r="AW28" i="2"/>
  <c r="BB28" i="2" s="1"/>
  <c r="BC28" i="2" s="1"/>
  <c r="W32" i="2"/>
  <c r="AW32" i="2"/>
  <c r="BB32" i="2" s="1"/>
  <c r="BC32" i="2" s="1"/>
  <c r="W23" i="2"/>
  <c r="AW23" i="2"/>
  <c r="BB23" i="2" s="1"/>
  <c r="BC23" i="2" s="1"/>
  <c r="W31" i="2"/>
  <c r="AW31" i="2"/>
  <c r="BB31" i="2" s="1"/>
  <c r="BC31" i="2" s="1"/>
  <c r="N15" i="2"/>
  <c r="AW15" i="2"/>
  <c r="BB15" i="2" s="1"/>
  <c r="BC15" i="2" s="1"/>
  <c r="W18" i="2"/>
  <c r="AW18" i="2"/>
  <c r="BB18" i="2" s="1"/>
  <c r="BC18" i="2" s="1"/>
  <c r="W21" i="2"/>
  <c r="AW21" i="2"/>
  <c r="BB21" i="2" s="1"/>
  <c r="BC21" i="2" s="1"/>
  <c r="W25" i="2"/>
  <c r="AW25" i="2"/>
  <c r="BB25" i="2" s="1"/>
  <c r="BC25" i="2" s="1"/>
  <c r="W29" i="2"/>
  <c r="AW29" i="2"/>
  <c r="BB29" i="2" s="1"/>
  <c r="BC29" i="2" s="1"/>
  <c r="W33" i="2"/>
  <c r="AW33" i="2"/>
  <c r="BB33" i="2" s="1"/>
  <c r="BC33" i="2" s="1"/>
  <c r="N23" i="2"/>
  <c r="W16" i="2"/>
  <c r="AW16" i="2"/>
  <c r="BB16" i="2" s="1"/>
  <c r="BC16" i="2" s="1"/>
  <c r="W19" i="2"/>
  <c r="AW19" i="2"/>
  <c r="BB19" i="2" s="1"/>
  <c r="BC19" i="2" s="1"/>
  <c r="W22" i="2"/>
  <c r="AW22" i="2"/>
  <c r="BB22" i="2" s="1"/>
  <c r="BC22" i="2" s="1"/>
  <c r="W26" i="2"/>
  <c r="AW26" i="2"/>
  <c r="BB26" i="2" s="1"/>
  <c r="BC26" i="2" s="1"/>
  <c r="W30" i="2"/>
  <c r="AW30" i="2"/>
  <c r="BB30" i="2" s="1"/>
  <c r="BC30" i="2" s="1"/>
  <c r="W34" i="2"/>
  <c r="AW34" i="2"/>
  <c r="BB34" i="2" s="1"/>
  <c r="BC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Y27" i="2"/>
  <c r="E34" i="2"/>
  <c r="E31" i="2"/>
  <c r="Y22" i="2"/>
  <c r="N17" i="2"/>
  <c r="N22" i="2"/>
  <c r="N30" i="2"/>
  <c r="N31" i="2"/>
  <c r="E33" i="2"/>
  <c r="BC35" i="2" l="1"/>
  <c r="BC35" i="15" s="1"/>
  <c r="AV4" i="2" s="1"/>
  <c r="AV5" i="2" s="1"/>
  <c r="AW35" i="2"/>
  <c r="AW35" i="15" s="1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全角漢字で６文字になるように入力してください。
例）北見〇〇太郎
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12秒50⇒12.50
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1m50⇒1.50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10m00⇒10.00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25秒00⇒25.00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5m25⇒5.25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42m35⇒42.35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2分30秒50⇒2.30.50</t>
        </r>
      </text>
    </comment>
  </commentList>
</comments>
</file>

<file path=xl/sharedStrings.xml><?xml version="1.0" encoding="utf-8"?>
<sst xmlns="http://schemas.openxmlformats.org/spreadsheetml/2006/main" count="392" uniqueCount="295">
  <si>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</si>
  <si>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</si>
  <si>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</si>
  <si>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</si>
  <si>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</si>
  <si>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</si>
  <si>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</si>
  <si>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</si>
  <si>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</si>
  <si>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</si>
  <si>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</si>
  <si>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</si>
  <si>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</si>
  <si>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</si>
  <si>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</si>
  <si>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</si>
  <si>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</si>
  <si>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</si>
  <si>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</si>
  <si>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</si>
  <si>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</si>
  <si>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</si>
  <si>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</si>
  <si>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</si>
  <si>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</si>
  <si>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</si>
  <si>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</si>
  <si>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</si>
  <si>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</si>
  <si>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</si>
  <si>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</si>
  <si>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</si>
  <si>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</si>
  <si>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</si>
  <si>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</si>
  <si>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</si>
  <si>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</si>
  <si>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</si>
  <si>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</si>
  <si>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</si>
  <si>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</si>
  <si>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</si>
  <si>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</si>
  <si>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</si>
  <si>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</si>
  <si>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</si>
  <si>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</si>
  <si>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</si>
  <si>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</si>
  <si>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</si>
  <si>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</si>
  <si>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</si>
  <si>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</si>
  <si>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</si>
  <si>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</si>
  <si>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</si>
  <si>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</si>
  <si>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</si>
  <si>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</si>
  <si>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</si>
  <si>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</si>
  <si>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</si>
  <si>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</si>
  <si>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</si>
  <si>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</si>
  <si>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</si>
  <si>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</si>
  <si>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</si>
  <si>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</si>
  <si>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</si>
  <si>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</si>
  <si>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</si>
  <si>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</si>
  <si>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</si>
  <si>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</si>
  <si>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</si>
  <si>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</si>
  <si>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</si>
  <si>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</si>
  <si>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</si>
  <si>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</si>
  <si>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</si>
  <si>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</si>
  <si>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</si>
  <si>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</si>
  <si>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</si>
  <si>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</si>
  <si>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</si>
  <si>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</si>
  <si>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</si>
  <si>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</si>
  <si>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</si>
  <si>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</si>
  <si>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</si>
  <si>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</si>
  <si>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</si>
  <si>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</si>
  <si>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</si>
  <si>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</si>
  <si>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</si>
  <si>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</si>
  <si>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</si>
  <si>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</si>
  <si>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</si>
  <si>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</si>
  <si>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</si>
  <si>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</si>
  <si>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</si>
  <si>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</si>
  <si>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</si>
  <si>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</si>
  <si>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</si>
  <si>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</si>
  <si>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</si>
  <si>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</si>
  <si>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</si>
  <si>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</si>
  <si>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</si>
  <si>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</si>
  <si>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</si>
  <si>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</si>
  <si>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</si>
  <si>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</si>
  <si>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</si>
  <si>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</si>
  <si>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</si>
  <si>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</si>
  <si>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</si>
  <si>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</si>
  <si>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</si>
  <si>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</si>
  <si>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</si>
  <si>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</si>
  <si>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</si>
  <si>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</si>
  <si>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</si>
  <si>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</si>
  <si>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</si>
  <si>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</si>
  <si>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</si>
  <si>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</si>
  <si>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</si>
  <si>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</si>
  <si>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４００M</t>
    <phoneticPr fontId="3"/>
  </si>
  <si>
    <t>８００Ｍ</t>
    <phoneticPr fontId="3"/>
  </si>
  <si>
    <t>１５００Ｍ</t>
    <phoneticPr fontId="3"/>
  </si>
  <si>
    <t>５０００M</t>
    <phoneticPr fontId="3"/>
  </si>
  <si>
    <t>１１０ＭH</t>
    <phoneticPr fontId="3"/>
  </si>
  <si>
    <t>４００ＭH</t>
    <phoneticPr fontId="3"/>
  </si>
  <si>
    <t>３０００ＭSC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</si>
  <si>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</si>
  <si>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</si>
  <si>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</si>
  <si>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</si>
  <si>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</si>
  <si>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</si>
  <si>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</si>
  <si>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</si>
  <si>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</si>
  <si>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</si>
  <si>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</si>
  <si>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</si>
  <si>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</si>
  <si>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</si>
  <si>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</si>
  <si>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</si>
  <si>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</si>
  <si>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</si>
  <si>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</si>
  <si>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所属名</t>
    <rPh sb="0" eb="2">
      <t>ショゾク</t>
    </rPh>
    <rPh sb="2" eb="3">
      <t>メイ</t>
    </rPh>
    <phoneticPr fontId="9"/>
  </si>
  <si>
    <t>所属陸協名</t>
    <rPh sb="0" eb="2">
      <t>ショゾク</t>
    </rPh>
    <rPh sb="2" eb="4">
      <t>リクキョウ</t>
    </rPh>
    <rPh sb="4" eb="5">
      <t>メイ</t>
    </rPh>
    <phoneticPr fontId="9"/>
  </si>
  <si>
    <t>連絡先℡</t>
    <rPh sb="0" eb="3">
      <t>レンラクサキ</t>
    </rPh>
    <phoneticPr fontId="9"/>
  </si>
  <si>
    <t>申込責任者</t>
    <rPh sb="0" eb="1">
      <t>モウ</t>
    </rPh>
    <rPh sb="1" eb="2">
      <t>コ</t>
    </rPh>
    <rPh sb="2" eb="5">
      <t>セキニンシャ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</si>
  <si>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</si>
  <si>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</si>
  <si>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</si>
  <si>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</si>
  <si>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</si>
  <si>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</si>
  <si>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砲丸投</t>
    <rPh sb="0" eb="3">
      <t>ホウガンナ</t>
    </rPh>
    <phoneticPr fontId="9"/>
  </si>
  <si>
    <t>やり投</t>
    <rPh sb="2" eb="3">
      <t>ナ</t>
    </rPh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</si>
  <si>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</si>
  <si>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</si>
  <si>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100mH</t>
    <phoneticPr fontId="9"/>
  </si>
  <si>
    <t>走高跳</t>
    <rPh sb="0" eb="1">
      <t>ハシ</t>
    </rPh>
    <rPh sb="1" eb="3">
      <t>タカトビ</t>
    </rPh>
    <phoneticPr fontId="9"/>
  </si>
  <si>
    <t>200m</t>
    <phoneticPr fontId="9"/>
  </si>
  <si>
    <t>走幅跳</t>
    <rPh sb="0" eb="1">
      <t>ハシ</t>
    </rPh>
    <rPh sb="1" eb="2">
      <t>ハバ</t>
    </rPh>
    <rPh sb="2" eb="3">
      <t>チョウ</t>
    </rPh>
    <phoneticPr fontId="9"/>
  </si>
  <si>
    <t>800m</t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</si>
  <si>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</si>
  <si>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</si>
  <si>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</si>
  <si>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</si>
  <si>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</si>
  <si>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</si>
  <si>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</si>
  <si>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</si>
  <si>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</si>
  <si>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</si>
  <si>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</si>
  <si>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</si>
  <si>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</si>
  <si>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</si>
  <si>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</si>
  <si>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</si>
  <si>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</si>
  <si>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</si>
  <si>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</si>
  <si>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</si>
  <si>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</si>
  <si>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</si>
  <si>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</si>
  <si>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</si>
  <si>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</si>
  <si>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</si>
  <si>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</si>
  <si>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</si>
  <si>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</si>
  <si>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番号</t>
    <rPh sb="0" eb="1">
      <t>バン</t>
    </rPh>
    <rPh sb="1" eb="2">
      <t>ゴウ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</si>
  <si>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</si>
  <si>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</si>
  <si>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</si>
  <si>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申込一覧表（女子）</t>
    <rPh sb="0" eb="2">
      <t>モウシコミ</t>
    </rPh>
    <rPh sb="2" eb="5">
      <t>イチランヒョウ</t>
    </rPh>
    <rPh sb="6" eb="8">
      <t>ジョシ</t>
    </rPh>
    <phoneticPr fontId="3"/>
  </si>
  <si>
    <t>１００Ｍ</t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</si>
  <si>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</si>
  <si>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</si>
  <si>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</si>
  <si>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</si>
  <si>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</si>
  <si>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</si>
  <si>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</si>
  <si>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５０００ＭＷ</t>
  </si>
  <si>
    <t>様式Ｂ</t>
    <rPh sb="0" eb="2">
      <t>ヨウシキ</t>
    </rPh>
    <phoneticPr fontId="9"/>
  </si>
  <si>
    <t>女子七種</t>
    <rPh sb="0" eb="2">
      <t>ジョシ</t>
    </rPh>
    <rPh sb="2" eb="3">
      <t>７</t>
    </rPh>
    <rPh sb="3" eb="4">
      <t>シュ</t>
    </rPh>
    <phoneticPr fontId="9"/>
  </si>
  <si>
    <t>200m</t>
    <phoneticPr fontId="9"/>
  </si>
  <si>
    <t>800m</t>
    <phoneticPr fontId="9"/>
  </si>
  <si>
    <t>100mH</t>
    <phoneticPr fontId="9"/>
  </si>
  <si>
    <t>200m</t>
    <phoneticPr fontId="9"/>
  </si>
  <si>
    <t>800m</t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</si>
  <si>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</si>
  <si>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</si>
  <si>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</si>
  <si>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</si>
  <si>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</si>
  <si>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</si>
  <si>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</si>
  <si>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</si>
  <si>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女子</t>
    <rPh sb="0" eb="2">
      <t>ジョシ</t>
    </rPh>
    <phoneticPr fontId="3"/>
  </si>
  <si>
    <t>審判</t>
    <rPh sb="0" eb="2">
      <t>シンパン</t>
    </rPh>
    <phoneticPr fontId="3"/>
  </si>
  <si>
    <t>一任</t>
    <rPh sb="0" eb="2">
      <t>イチニン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</si>
  <si>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</si>
  <si>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</si>
  <si>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</si>
  <si>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</si>
  <si>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</si>
  <si>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</si>
  <si>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</si>
  <si>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アナウンサー</t>
    <phoneticPr fontId="3"/>
  </si>
  <si>
    <t>マーシャル</t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</si>
  <si>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</si>
  <si>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</si>
  <si>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</si>
  <si>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</si>
  <si>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</si>
  <si>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</si>
  <si>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</si>
  <si>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監察員</t>
    <rPh sb="0" eb="2">
      <t>カンサツ</t>
    </rPh>
    <rPh sb="2" eb="3">
      <t>イン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</si>
  <si>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</si>
  <si>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</si>
  <si>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</si>
  <si>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</si>
  <si>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</si>
  <si>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</si>
  <si>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</si>
  <si>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</si>
  <si>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</si>
  <si>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</si>
  <si>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</si>
  <si>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</si>
  <si>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審判希望２</t>
    <rPh sb="0" eb="2">
      <t>シンパン</t>
    </rPh>
    <rPh sb="2" eb="4">
      <t>キボウ</t>
    </rPh>
    <phoneticPr fontId="3"/>
  </si>
  <si>
    <t>顧　問</t>
    <rPh sb="0" eb="1">
      <t>コ</t>
    </rPh>
    <rPh sb="2" eb="3">
      <t>トイ</t>
    </rPh>
    <phoneticPr fontId="3"/>
  </si>
  <si>
    <t>氏　　　名</t>
    <rPh sb="0" eb="1">
      <t>シ</t>
    </rPh>
    <rPh sb="4" eb="5">
      <t>メイ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</si>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</sst>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2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3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2" xfId="1" applyNumberFormat="1" applyFont="1" applyFill="1" applyBorder="1" applyAlignment="1">
      <alignment vertical="center" shrinkToFit="1"/>
    </xf>
    <xf numFmtId="0" fontId="6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vertical="top"/>
    </xf>
    <xf numFmtId="1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5" xfId="0" applyNumberFormat="1" applyFont="1" applyFill="1" applyBorder="1" applyAlignment="1" applyProtection="1">
      <alignment horizontal="center" vertical="center" shrinkToFit="1"/>
    </xf>
    <xf numFmtId="1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8" fillId="0" borderId="0" xfId="0" applyFont="1" applyFill="1" applyBorder="1" applyAlignment="1" applyProtection="1">
      <alignment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Fill="1" applyBorder="1" applyAlignment="1" applyProtection="1">
      <alignment vertical="center" shrinkToFit="1"/>
      <protection locked="0"/>
    </xf>
    <xf numFmtId="0" fontId="20" fillId="0" borderId="30" xfId="0" applyFont="1" applyFill="1" applyBorder="1" applyAlignment="1" applyProtection="1">
      <alignment vertical="center" shrinkToFit="1"/>
    </xf>
    <xf numFmtId="1" fontId="19" fillId="0" borderId="22" xfId="0" applyNumberFormat="1" applyFont="1" applyFill="1" applyBorder="1" applyAlignment="1" applyProtection="1">
      <alignment vertical="center" shrinkToFit="1"/>
    </xf>
    <xf numFmtId="1" fontId="19" fillId="0" borderId="45" xfId="0" applyNumberFormat="1" applyFont="1" applyFill="1" applyBorder="1" applyAlignment="1" applyProtection="1">
      <alignment vertical="center" shrinkToFit="1"/>
    </xf>
    <xf numFmtId="1" fontId="19" fillId="0" borderId="24" xfId="0" applyNumberFormat="1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21" fillId="6" borderId="1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2" fillId="0" borderId="1" xfId="0" applyFont="1" applyFill="1" applyBorder="1" applyAlignment="1" applyProtection="1">
      <alignment horizontal="distributed" vertical="center" shrinkToFit="1"/>
    </xf>
    <xf numFmtId="0" fontId="21" fillId="0" borderId="1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2" fontId="18" fillId="0" borderId="0" xfId="0" applyNumberFormat="1" applyFont="1" applyFill="1" applyBorder="1" applyAlignment="1" applyProtection="1">
      <alignment horizontal="right" vertical="center" shrinkToFit="1"/>
    </xf>
    <xf numFmtId="2" fontId="18" fillId="0" borderId="0" xfId="0" applyNumberFormat="1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vertical="center"/>
      <protection locked="0"/>
    </xf>
    <xf numFmtId="0" fontId="23" fillId="4" borderId="24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</xf>
    <xf numFmtId="1" fontId="11" fillId="0" borderId="2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1" xfId="0" applyNumberFormat="1" applyFont="1" applyFill="1" applyBorder="1" applyAlignment="1" applyProtection="1">
      <alignment horizontal="center" vertical="center" shrinkToFit="1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0" fontId="23" fillId="0" borderId="13" xfId="0" applyFont="1" applyBorder="1" applyAlignment="1" applyProtection="1">
      <alignment horizontal="center" vertical="center"/>
      <protection locked="0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</xf>
    <xf numFmtId="1" fontId="11" fillId="0" borderId="3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9" xfId="0" applyNumberFormat="1" applyFont="1" applyFill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left" vertical="center" justifyLastLine="1"/>
      <protection locked="0"/>
    </xf>
    <xf numFmtId="1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1" fontId="11" fillId="0" borderId="64" xfId="0" applyNumberFormat="1" applyFont="1" applyFill="1" applyBorder="1" applyAlignment="1" applyProtection="1">
      <alignment horizontal="center" vertical="center" shrinkToFit="1"/>
    </xf>
    <xf numFmtId="0" fontId="27" fillId="0" borderId="43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3" fillId="4" borderId="1" xfId="0" applyFont="1" applyFill="1" applyBorder="1" applyAlignment="1" applyProtection="1">
      <alignment horizontal="distributed" vertical="center" indent="1"/>
    </xf>
    <xf numFmtId="0" fontId="24" fillId="4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9" fillId="7" borderId="47" xfId="0" applyFont="1" applyFill="1" applyBorder="1" applyAlignment="1" applyProtection="1">
      <alignment horizontal="center" vertical="center" shrinkToFit="1"/>
    </xf>
    <xf numFmtId="0" fontId="29" fillId="7" borderId="48" xfId="0" applyFont="1" applyFill="1" applyBorder="1" applyAlignment="1" applyProtection="1">
      <alignment horizontal="center" vertical="center" shrinkToFit="1"/>
    </xf>
    <xf numFmtId="2" fontId="29" fillId="7" borderId="48" xfId="0" applyNumberFormat="1" applyFont="1" applyFill="1" applyBorder="1" applyAlignment="1" applyProtection="1">
      <alignment horizontal="center" vertical="center" shrinkToFit="1"/>
    </xf>
    <xf numFmtId="0" fontId="29" fillId="7" borderId="49" xfId="0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 shrinkToFit="1"/>
    </xf>
    <xf numFmtId="0" fontId="23" fillId="0" borderId="0" xfId="0" applyFont="1">
      <alignment vertical="center"/>
    </xf>
    <xf numFmtId="0" fontId="30" fillId="0" borderId="2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41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0" fontId="36" fillId="0" borderId="14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0" fontId="37" fillId="0" borderId="44" xfId="0" applyFont="1" applyBorder="1" applyAlignment="1" applyProtection="1">
      <alignment horizontal="center" vertical="center"/>
    </xf>
    <xf numFmtId="0" fontId="23" fillId="0" borderId="4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23" fillId="0" borderId="5" xfId="0" applyFont="1" applyBorder="1" applyProtection="1">
      <alignment vertical="center"/>
    </xf>
    <xf numFmtId="0" fontId="23" fillId="0" borderId="6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32" fillId="0" borderId="7" xfId="0" applyFont="1" applyBorder="1" applyProtection="1">
      <alignment vertical="center"/>
    </xf>
    <xf numFmtId="0" fontId="23" fillId="0" borderId="8" xfId="0" applyFont="1" applyBorder="1" applyProtection="1">
      <alignment vertical="center"/>
    </xf>
    <xf numFmtId="0" fontId="32" fillId="0" borderId="7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6" fillId="0" borderId="1" xfId="2" applyFont="1" applyBorder="1" applyAlignment="1" applyProtection="1">
      <alignment horizontal="center" vertical="center" justifyLastLine="1"/>
      <protection locked="0"/>
    </xf>
    <xf numFmtId="0" fontId="38" fillId="0" borderId="1" xfId="0" applyFont="1" applyBorder="1" applyAlignment="1" applyProtection="1">
      <alignment horizontal="center" vertical="center" justifyLastLine="1"/>
      <protection locked="0"/>
    </xf>
    <xf numFmtId="0" fontId="16" fillId="0" borderId="13" xfId="2" applyFont="1" applyBorder="1" applyAlignment="1" applyProtection="1">
      <alignment horizontal="center" vertical="center" justifyLastLine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57" fontId="23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 justifyLastLine="1"/>
      <protection locked="0"/>
    </xf>
    <xf numFmtId="0" fontId="36" fillId="0" borderId="35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/>
    </xf>
    <xf numFmtId="0" fontId="37" fillId="0" borderId="68" xfId="0" applyFont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24" xfId="0" applyFont="1" applyBorder="1" applyAlignment="1" applyProtection="1">
      <alignment horizontal="center" vertical="center"/>
    </xf>
    <xf numFmtId="0" fontId="36" fillId="0" borderId="38" xfId="0" applyFont="1" applyBorder="1" applyAlignment="1" applyProtection="1">
      <alignment horizontal="center" vertical="center"/>
    </xf>
    <xf numFmtId="0" fontId="37" fillId="0" borderId="69" xfId="0" applyFont="1" applyBorder="1" applyAlignment="1" applyProtection="1">
      <alignment horizontal="center" vertical="center"/>
    </xf>
    <xf numFmtId="0" fontId="37" fillId="0" borderId="70" xfId="0" applyFont="1" applyBorder="1" applyAlignment="1" applyProtection="1">
      <alignment horizontal="center" vertical="center"/>
    </xf>
    <xf numFmtId="0" fontId="37" fillId="0" borderId="71" xfId="0" applyFont="1" applyBorder="1" applyAlignment="1" applyProtection="1">
      <alignment horizontal="center" vertical="center"/>
    </xf>
    <xf numFmtId="0" fontId="37" fillId="0" borderId="67" xfId="0" applyFont="1" applyBorder="1" applyAlignment="1" applyProtection="1">
      <alignment horizontal="center" vertical="center"/>
    </xf>
    <xf numFmtId="0" fontId="37" fillId="0" borderId="72" xfId="0" applyFont="1" applyBorder="1" applyAlignment="1" applyProtection="1">
      <alignment horizontal="center" vertical="center"/>
    </xf>
    <xf numFmtId="0" fontId="23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0" xfId="0" applyFont="1" applyBorder="1" applyProtection="1">
      <alignment vertical="center"/>
    </xf>
    <xf numFmtId="0" fontId="39" fillId="0" borderId="0" xfId="0" applyFont="1" applyFill="1">
      <alignment vertical="center"/>
    </xf>
    <xf numFmtId="0" fontId="39" fillId="0" borderId="0" xfId="0" applyFont="1">
      <alignment vertical="center"/>
    </xf>
    <xf numFmtId="0" fontId="39" fillId="0" borderId="1" xfId="0" applyFont="1" applyBorder="1" applyAlignment="1">
      <alignment horizontal="center" vertical="center"/>
    </xf>
    <xf numFmtId="0" fontId="39" fillId="8" borderId="1" xfId="0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0" borderId="9" xfId="0" applyFont="1" applyBorder="1" applyProtection="1">
      <alignment vertical="center"/>
    </xf>
    <xf numFmtId="0" fontId="39" fillId="0" borderId="1" xfId="0" applyFont="1" applyBorder="1" applyProtection="1">
      <alignment vertical="center"/>
    </xf>
    <xf numFmtId="0" fontId="39" fillId="9" borderId="1" xfId="0" applyFont="1" applyFill="1" applyBorder="1" applyProtection="1">
      <alignment vertical="center"/>
      <protection locked="0"/>
    </xf>
    <xf numFmtId="38" fontId="39" fillId="0" borderId="1" xfId="1" applyFont="1" applyBorder="1" applyAlignment="1" applyProtection="1">
      <alignment horizontal="center" vertical="center"/>
    </xf>
    <xf numFmtId="0" fontId="23" fillId="0" borderId="14" xfId="0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 shrinkToFit="1"/>
    </xf>
    <xf numFmtId="0" fontId="0" fillId="0" borderId="22" xfId="0" applyFill="1" applyBorder="1">
      <alignment vertical="center"/>
    </xf>
    <xf numFmtId="0" fontId="0" fillId="2" borderId="22" xfId="0" applyFill="1" applyBorder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39" fillId="3" borderId="22" xfId="0" applyFont="1" applyFill="1" applyBorder="1" applyAlignment="1" applyProtection="1">
      <alignment horizontal="center" vertical="center"/>
      <protection locked="0"/>
    </xf>
    <xf numFmtId="0" fontId="39" fillId="3" borderId="24" xfId="0" applyFont="1" applyFill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4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distributed" vertical="center" indent="2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24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1" fontId="11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32" xfId="0" applyFont="1" applyFill="1" applyBorder="1" applyAlignment="1" applyProtection="1">
      <alignment horizontal="center" vertical="center"/>
    </xf>
    <xf numFmtId="0" fontId="23" fillId="4" borderId="35" xfId="0" applyFont="1" applyFill="1" applyBorder="1" applyAlignment="1" applyProtection="1">
      <alignment horizontal="distributed" vertical="center" indent="2"/>
    </xf>
    <xf numFmtId="0" fontId="23" fillId="4" borderId="2" xfId="0" applyFont="1" applyFill="1" applyBorder="1" applyAlignment="1" applyProtection="1">
      <alignment horizontal="distributed" vertical="center" indent="2"/>
    </xf>
    <xf numFmtId="0" fontId="23" fillId="4" borderId="3" xfId="0" applyFont="1" applyFill="1" applyBorder="1" applyAlignment="1" applyProtection="1">
      <alignment horizontal="distributed" vertical="center" indent="2"/>
    </xf>
    <xf numFmtId="0" fontId="28" fillId="0" borderId="0" xfId="0" applyFont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1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4" xfId="0" applyFont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center" vertical="center"/>
    </xf>
    <xf numFmtId="1" fontId="11" fillId="0" borderId="5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35" fillId="0" borderId="35" xfId="0" applyFont="1" applyBorder="1" applyAlignment="1" applyProtection="1">
      <alignment horizontal="center" vertical="center"/>
    </xf>
    <xf numFmtId="0" fontId="35" fillId="0" borderId="36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37" xfId="0" applyFont="1" applyBorder="1" applyAlignment="1" applyProtection="1">
      <alignment horizontal="center" vertical="center"/>
    </xf>
    <xf numFmtId="0" fontId="35" fillId="0" borderId="38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distributed" vertical="center" indent="2"/>
    </xf>
    <xf numFmtId="0" fontId="32" fillId="0" borderId="44" xfId="0" applyFont="1" applyBorder="1" applyAlignment="1" applyProtection="1">
      <alignment horizontal="distributed" vertical="center" indent="2"/>
    </xf>
    <xf numFmtId="0" fontId="33" fillId="0" borderId="12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5" fillId="0" borderId="27" xfId="0" applyFont="1" applyBorder="1" applyAlignment="1" applyProtection="1">
      <alignment horizontal="center" vertical="center"/>
    </xf>
    <xf numFmtId="0" fontId="35" fillId="0" borderId="29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distributed" vertical="center" indent="1"/>
    </xf>
    <xf numFmtId="0" fontId="27" fillId="0" borderId="33" xfId="0" applyFont="1" applyBorder="1" applyAlignment="1" applyProtection="1">
      <alignment horizontal="distributed" vertical="center" indent="1"/>
    </xf>
    <xf numFmtId="0" fontId="23" fillId="0" borderId="31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top" textRotation="255"/>
    </xf>
    <xf numFmtId="0" fontId="23" fillId="0" borderId="30" xfId="0" applyFont="1" applyBorder="1" applyAlignment="1" applyProtection="1">
      <alignment horizontal="center" vertical="top" textRotation="255"/>
    </xf>
    <xf numFmtId="0" fontId="23" fillId="0" borderId="42" xfId="0" applyFont="1" applyBorder="1" applyAlignment="1" applyProtection="1">
      <alignment horizontal="center" vertical="top" textRotation="255"/>
    </xf>
    <xf numFmtId="0" fontId="23" fillId="0" borderId="33" xfId="0" applyFont="1" applyBorder="1" applyAlignment="1" applyProtection="1">
      <alignment horizontal="center" vertical="distributed" textRotation="255"/>
    </xf>
    <xf numFmtId="0" fontId="23" fillId="0" borderId="30" xfId="0" applyFont="1" applyBorder="1" applyAlignment="1" applyProtection="1">
      <alignment horizontal="center" vertical="distributed" textRotation="255"/>
    </xf>
    <xf numFmtId="0" fontId="23" fillId="0" borderId="42" xfId="0" applyFont="1" applyBorder="1" applyAlignment="1" applyProtection="1">
      <alignment horizontal="center" vertical="distributed" textRotation="255"/>
    </xf>
    <xf numFmtId="0" fontId="37" fillId="0" borderId="1" xfId="0" applyFont="1" applyBorder="1" applyAlignment="1" applyProtection="1">
      <alignment horizontal="distributed" vertical="center" indent="1"/>
    </xf>
    <xf numFmtId="0" fontId="37" fillId="0" borderId="33" xfId="0" applyFont="1" applyBorder="1" applyAlignment="1" applyProtection="1">
      <alignment horizontal="distributed" vertical="center" indent="1"/>
    </xf>
    <xf numFmtId="0" fontId="27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26" xfId="0" applyFont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0" fontId="31" fillId="0" borderId="29" xfId="0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30" fillId="0" borderId="25" xfId="0" applyFont="1" applyBorder="1" applyAlignment="1" applyProtection="1">
      <alignment horizontal="right" vertical="center"/>
    </xf>
    <xf numFmtId="0" fontId="30" fillId="0" borderId="2" xfId="0" applyFont="1" applyBorder="1" applyAlignment="1" applyProtection="1">
      <alignment horizontal="right" vertical="center"/>
    </xf>
    <xf numFmtId="0" fontId="32" fillId="0" borderId="7" xfId="0" applyFont="1" applyBorder="1" applyProtection="1">
      <alignment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vertical="center" textRotation="255"/>
    </xf>
    <xf numFmtId="0" fontId="23" fillId="0" borderId="34" xfId="0" applyFont="1" applyBorder="1" applyAlignment="1" applyProtection="1">
      <alignment vertical="center" textRotation="255"/>
    </xf>
    <xf numFmtId="0" fontId="32" fillId="0" borderId="0" xfId="0" applyFont="1" applyBorder="1" applyProtection="1">
      <alignment vertical="center"/>
    </xf>
    <xf numFmtId="0" fontId="23" fillId="0" borderId="22" xfId="0" applyFont="1" applyBorder="1" applyAlignment="1" applyProtection="1">
      <alignment horizontal="distributed" vertical="center" indent="2"/>
    </xf>
    <xf numFmtId="0" fontId="23" fillId="0" borderId="23" xfId="0" applyFont="1" applyBorder="1" applyAlignment="1" applyProtection="1">
      <alignment horizontal="distributed" vertical="center" indent="2"/>
    </xf>
    <xf numFmtId="0" fontId="23" fillId="0" borderId="24" xfId="0" applyFont="1" applyBorder="1" applyAlignment="1" applyProtection="1">
      <alignment horizontal="distributed" vertical="center" indent="2"/>
    </xf>
    <xf numFmtId="0" fontId="23" fillId="0" borderId="11" xfId="0" applyFont="1" applyBorder="1" applyAlignment="1" applyProtection="1">
      <alignment vertical="center" textRotation="255"/>
    </xf>
    <xf numFmtId="0" fontId="23" fillId="0" borderId="1" xfId="0" applyFont="1" applyBorder="1" applyAlignment="1" applyProtection="1">
      <alignment vertical="center" textRotation="255"/>
    </xf>
    <xf numFmtId="0" fontId="23" fillId="0" borderId="33" xfId="0" applyFont="1" applyBorder="1" applyAlignment="1" applyProtection="1">
      <alignment vertical="center" textRotation="255"/>
    </xf>
    <xf numFmtId="38" fontId="23" fillId="0" borderId="1" xfId="1" applyFont="1" applyBorder="1" applyAlignment="1">
      <alignment horizontal="center" vertical="center" shrinkToFit="1"/>
    </xf>
    <xf numFmtId="0" fontId="30" fillId="0" borderId="17" xfId="0" applyFont="1" applyBorder="1" applyAlignment="1" applyProtection="1">
      <alignment horizontal="center" vertical="center" shrinkToFit="1"/>
    </xf>
    <xf numFmtId="0" fontId="30" fillId="0" borderId="26" xfId="0" applyFont="1" applyBorder="1" applyAlignment="1" applyProtection="1">
      <alignment horizontal="center" vertical="center" shrinkToFit="1"/>
    </xf>
    <xf numFmtId="0" fontId="30" fillId="0" borderId="19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27" xfId="0" applyFont="1" applyBorder="1" applyAlignment="1" applyProtection="1">
      <alignment horizontal="center" vertical="center" shrinkToFit="1"/>
    </xf>
    <xf numFmtId="0" fontId="30" fillId="0" borderId="28" xfId="0" applyFont="1" applyBorder="1" applyAlignment="1" applyProtection="1">
      <alignment horizontal="center" vertical="center" shrinkToFit="1"/>
    </xf>
    <xf numFmtId="0" fontId="37" fillId="0" borderId="11" xfId="0" applyFont="1" applyBorder="1" applyAlignment="1" applyProtection="1">
      <alignment horizontal="distributed" vertical="center" indent="1"/>
    </xf>
    <xf numFmtId="0" fontId="37" fillId="0" borderId="39" xfId="0" applyFont="1" applyBorder="1" applyAlignment="1" applyProtection="1">
      <alignment horizontal="distributed" vertical="center" indent="1"/>
    </xf>
    <xf numFmtId="0" fontId="33" fillId="0" borderId="31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5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vertical="center" textRotation="255"/>
    </xf>
    <xf numFmtId="0" fontId="23" fillId="0" borderId="18" xfId="0" applyFont="1" applyBorder="1" applyAlignment="1" applyProtection="1">
      <alignment vertical="center" textRotation="255"/>
    </xf>
    <xf numFmtId="0" fontId="23" fillId="0" borderId="17" xfId="0" applyFont="1" applyBorder="1" applyAlignment="1" applyProtection="1">
      <alignment horizontal="center" vertical="top" textRotation="255"/>
    </xf>
    <xf numFmtId="0" fontId="23" fillId="0" borderId="19" xfId="0" applyFont="1" applyBorder="1" applyAlignment="1" applyProtection="1">
      <alignment horizontal="center" vertical="top" textRotation="255"/>
    </xf>
    <xf numFmtId="0" fontId="23" fillId="0" borderId="21" xfId="0" applyFont="1" applyBorder="1" applyAlignment="1" applyProtection="1">
      <alignment horizontal="center" vertical="top" textRotation="255"/>
    </xf>
    <xf numFmtId="0" fontId="32" fillId="0" borderId="27" xfId="0" applyFont="1" applyBorder="1" applyAlignment="1" applyProtection="1">
      <alignment horizontal="left" vertical="center"/>
    </xf>
    <xf numFmtId="0" fontId="32" fillId="0" borderId="28" xfId="0" applyFont="1" applyBorder="1" applyAlignment="1" applyProtection="1">
      <alignment horizontal="left" vertical="center"/>
    </xf>
    <xf numFmtId="0" fontId="32" fillId="0" borderId="73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vertical="center" textRotation="255"/>
    </xf>
    <xf numFmtId="0" fontId="30" fillId="0" borderId="18" xfId="0" applyFont="1" applyBorder="1" applyAlignment="1" applyProtection="1">
      <alignment horizontal="center" vertical="center" shrinkToFit="1"/>
    </xf>
    <xf numFmtId="0" fontId="30" fillId="0" borderId="20" xfId="0" applyFont="1" applyBorder="1" applyAlignment="1" applyProtection="1">
      <alignment horizontal="center" vertical="center" shrinkToFit="1"/>
    </xf>
    <xf numFmtId="0" fontId="30" fillId="0" borderId="29" xfId="0" applyFont="1" applyBorder="1" applyAlignment="1" applyProtection="1">
      <alignment horizontal="center" vertical="center" shrinkToFit="1"/>
    </xf>
    <xf numFmtId="0" fontId="27" fillId="0" borderId="1" xfId="0" applyFont="1" applyBorder="1" applyAlignment="1" applyProtection="1">
      <alignment vertical="center" textRotation="255"/>
    </xf>
    <xf numFmtId="0" fontId="27" fillId="0" borderId="22" xfId="0" applyFont="1" applyBorder="1" applyAlignment="1" applyProtection="1">
      <alignment vertical="center" textRotation="255"/>
    </xf>
    <xf numFmtId="0" fontId="32" fillId="0" borderId="17" xfId="0" applyFont="1" applyBorder="1" applyAlignment="1" applyProtection="1">
      <alignment horizontal="left" vertical="center"/>
    </xf>
    <xf numFmtId="0" fontId="32" fillId="0" borderId="26" xfId="0" applyFont="1" applyBorder="1" applyAlignment="1" applyProtection="1">
      <alignment horizontal="left" vertical="center"/>
    </xf>
    <xf numFmtId="0" fontId="32" fillId="0" borderId="55" xfId="0" applyFont="1" applyBorder="1" applyAlignment="1" applyProtection="1">
      <alignment horizontal="left" vertical="center"/>
    </xf>
    <xf numFmtId="0" fontId="32" fillId="0" borderId="19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178" fontId="16" fillId="0" borderId="17" xfId="3" applyNumberFormat="1" applyFont="1" applyBorder="1" applyAlignment="1" applyProtection="1">
      <alignment horizontal="right" vertical="center"/>
      <protection locked="0"/>
    </xf>
    <xf numFmtId="178" fontId="16" fillId="0" borderId="26" xfId="3" applyNumberFormat="1" applyFont="1" applyBorder="1" applyAlignment="1" applyProtection="1">
      <alignment horizontal="right" vertical="center"/>
      <protection locked="0"/>
    </xf>
    <xf numFmtId="178" fontId="16" fillId="0" borderId="27" xfId="3" applyNumberFormat="1" applyFont="1" applyBorder="1" applyAlignment="1" applyProtection="1">
      <alignment horizontal="right" vertical="center"/>
      <protection locked="0"/>
    </xf>
    <xf numFmtId="178" fontId="16" fillId="0" borderId="28" xfId="3" applyNumberFormat="1" applyFont="1" applyBorder="1" applyAlignment="1" applyProtection="1">
      <alignment horizontal="right" vertical="center"/>
      <protection locked="0"/>
    </xf>
    <xf numFmtId="178" fontId="16" fillId="0" borderId="26" xfId="3" applyNumberFormat="1" applyFont="1" applyBorder="1" applyAlignment="1" applyProtection="1">
      <alignment horizontal="center" vertical="center"/>
      <protection locked="0"/>
    </xf>
    <xf numFmtId="178" fontId="16" fillId="0" borderId="18" xfId="3" applyNumberFormat="1" applyFont="1" applyBorder="1" applyAlignment="1" applyProtection="1">
      <alignment horizontal="center" vertical="center"/>
      <protection locked="0"/>
    </xf>
    <xf numFmtId="178" fontId="16" fillId="0" borderId="28" xfId="3" applyNumberFormat="1" applyFont="1" applyBorder="1" applyAlignment="1" applyProtection="1">
      <alignment horizontal="center" vertical="center"/>
      <protection locked="0"/>
    </xf>
    <xf numFmtId="178" fontId="16" fillId="0" borderId="29" xfId="3" applyNumberFormat="1" applyFont="1" applyBorder="1" applyAlignment="1" applyProtection="1">
      <alignment horizontal="center" vertical="center"/>
      <protection locked="0"/>
    </xf>
    <xf numFmtId="0" fontId="16" fillId="0" borderId="17" xfId="3" applyFont="1" applyBorder="1" applyAlignment="1" applyProtection="1">
      <alignment horizontal="center" vertical="center"/>
    </xf>
    <xf numFmtId="0" fontId="16" fillId="0" borderId="26" xfId="3" applyFont="1" applyBorder="1" applyAlignment="1" applyProtection="1">
      <alignment horizontal="center" vertical="center"/>
    </xf>
    <xf numFmtId="0" fontId="16" fillId="0" borderId="18" xfId="3" applyFont="1" applyBorder="1" applyAlignment="1" applyProtection="1">
      <alignment horizontal="center" vertical="center"/>
    </xf>
    <xf numFmtId="0" fontId="16" fillId="0" borderId="27" xfId="3" applyFont="1" applyBorder="1" applyAlignment="1" applyProtection="1">
      <alignment horizontal="center" vertical="center"/>
    </xf>
    <xf numFmtId="0" fontId="16" fillId="0" borderId="28" xfId="3" applyFont="1" applyBorder="1" applyAlignment="1" applyProtection="1">
      <alignment horizontal="center" vertical="center"/>
    </xf>
    <xf numFmtId="0" fontId="16" fillId="0" borderId="29" xfId="3" applyFont="1" applyBorder="1" applyAlignment="1" applyProtection="1">
      <alignment horizontal="center" vertical="center"/>
    </xf>
    <xf numFmtId="0" fontId="16" fillId="0" borderId="1" xfId="3" applyFont="1" applyBorder="1" applyAlignment="1" applyProtection="1">
      <alignment horizontal="center" vertical="center"/>
    </xf>
    <xf numFmtId="2" fontId="16" fillId="0" borderId="1" xfId="3" applyNumberFormat="1" applyFont="1" applyBorder="1" applyAlignment="1" applyProtection="1">
      <alignment horizontal="center" vertical="center"/>
      <protection locked="0"/>
    </xf>
    <xf numFmtId="178" fontId="16" fillId="0" borderId="46" xfId="3" applyNumberFormat="1" applyFont="1" applyBorder="1" applyAlignment="1" applyProtection="1">
      <alignment horizontal="center" vertical="center"/>
    </xf>
    <xf numFmtId="0" fontId="16" fillId="4" borderId="1" xfId="3" quotePrefix="1" applyFont="1" applyFill="1" applyBorder="1" applyAlignment="1" applyProtection="1">
      <alignment horizontal="center" vertical="center" justifyLastLine="1"/>
    </xf>
    <xf numFmtId="0" fontId="16" fillId="4" borderId="1" xfId="3" applyFont="1" applyFill="1" applyBorder="1" applyAlignment="1" applyProtection="1">
      <alignment horizontal="center" vertical="center" justifyLastLine="1"/>
    </xf>
    <xf numFmtId="0" fontId="16" fillId="4" borderId="1" xfId="3" applyFont="1" applyFill="1" applyBorder="1" applyAlignment="1" applyProtection="1">
      <alignment horizontal="center" vertical="center" wrapText="1"/>
    </xf>
    <xf numFmtId="0" fontId="16" fillId="0" borderId="24" xfId="3" applyFont="1" applyBorder="1" applyAlignment="1" applyProtection="1">
      <alignment horizontal="center" vertical="center"/>
    </xf>
    <xf numFmtId="0" fontId="15" fillId="0" borderId="0" xfId="3" applyFont="1" applyBorder="1" applyAlignment="1" applyProtection="1">
      <alignment horizontal="left" vertical="center"/>
    </xf>
    <xf numFmtId="0" fontId="8" fillId="5" borderId="0" xfId="3" applyFont="1" applyFill="1" applyBorder="1" applyAlignment="1" applyProtection="1">
      <alignment horizontal="center" vertical="center"/>
    </xf>
    <xf numFmtId="0" fontId="17" fillId="0" borderId="0" xfId="3" applyFont="1" applyAlignment="1" applyProtection="1">
      <alignment horizontal="center" vertical="center" shrinkToFit="1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8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7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18" xfId="3" applyFont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4" fillId="0" borderId="29" xfId="3" applyFont="1" applyBorder="1" applyAlignment="1" applyProtection="1">
      <alignment horizontal="center" vertical="center" shrinkToFit="1"/>
    </xf>
    <xf numFmtId="0" fontId="14" fillId="0" borderId="1" xfId="3" applyFont="1" applyBorder="1" applyAlignment="1" applyProtection="1">
      <alignment horizontal="center" vertical="center" shrinkToFit="1"/>
    </xf>
    <xf numFmtId="0" fontId="7" fillId="4" borderId="17" xfId="3" applyFont="1" applyFill="1" applyBorder="1" applyAlignment="1" applyProtection="1">
      <alignment horizontal="center" vertical="center" shrinkToFit="1"/>
    </xf>
    <xf numFmtId="0" fontId="7" fillId="4" borderId="26" xfId="3" applyFont="1" applyFill="1" applyBorder="1" applyAlignment="1" applyProtection="1">
      <alignment horizontal="center" vertical="center" shrinkToFit="1"/>
    </xf>
    <xf numFmtId="0" fontId="7" fillId="4" borderId="18" xfId="3" applyFont="1" applyFill="1" applyBorder="1" applyAlignment="1" applyProtection="1">
      <alignment horizontal="center" vertical="center" shrinkToFit="1"/>
    </xf>
    <xf numFmtId="0" fontId="7" fillId="4" borderId="19" xfId="3" applyFont="1" applyFill="1" applyBorder="1" applyAlignment="1" applyProtection="1">
      <alignment horizontal="center" vertical="center" shrinkToFit="1"/>
    </xf>
    <xf numFmtId="0" fontId="7" fillId="4" borderId="0" xfId="3" applyFont="1" applyFill="1" applyBorder="1" applyAlignment="1" applyProtection="1">
      <alignment horizontal="center" vertical="center" shrinkToFit="1"/>
    </xf>
    <xf numFmtId="0" fontId="7" fillId="4" borderId="20" xfId="3" applyFont="1" applyFill="1" applyBorder="1" applyAlignment="1" applyProtection="1">
      <alignment horizontal="center" vertical="center" shrinkToFit="1"/>
    </xf>
    <xf numFmtId="0" fontId="7" fillId="4" borderId="27" xfId="3" applyFont="1" applyFill="1" applyBorder="1" applyAlignment="1" applyProtection="1">
      <alignment horizontal="center" vertical="center" shrinkToFit="1"/>
    </xf>
    <xf numFmtId="0" fontId="7" fillId="4" borderId="28" xfId="3" applyFont="1" applyFill="1" applyBorder="1" applyAlignment="1" applyProtection="1">
      <alignment horizontal="center" vertical="center" shrinkToFit="1"/>
    </xf>
    <xf numFmtId="0" fontId="7" fillId="4" borderId="29" xfId="3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workbookViewId="0">
      <selection activeCell="L14" sqref="L14"/>
    </sheetView>
  </sheetViews>
  <sheetFormatPr defaultRowHeight="13.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2">
      <c r="A1" t="s">
        <v>54</v>
      </c>
      <c r="B1" s="2">
        <v>74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29</v>
      </c>
      <c r="C3" s="1" t="s">
        <v>31</v>
      </c>
      <c r="D3" s="10" t="s">
        <v>52</v>
      </c>
      <c r="E3" s="1" t="s">
        <v>0</v>
      </c>
      <c r="F3" s="3" t="s">
        <v>32</v>
      </c>
      <c r="G3" s="4" t="s">
        <v>56</v>
      </c>
      <c r="H3" s="4" t="s">
        <v>57</v>
      </c>
      <c r="I3" s="4" t="s">
        <v>58</v>
      </c>
      <c r="J3" s="124" t="s">
        <v>247</v>
      </c>
      <c r="K3" s="140" t="s">
        <v>290</v>
      </c>
      <c r="L3" s="4" t="s">
        <v>292</v>
      </c>
    </row>
    <row r="4" spans="1:12">
      <c r="A4" s="3">
        <v>1</v>
      </c>
      <c r="B4" s="1"/>
      <c r="C4" s="1"/>
      <c r="D4" s="1"/>
      <c r="E4" s="1"/>
      <c r="F4" s="1"/>
      <c r="G4" s="1"/>
      <c r="H4" s="1"/>
      <c r="I4" s="7" t="s">
        <v>108</v>
      </c>
      <c r="J4" s="124"/>
      <c r="K4" s="141" t="s">
        <v>291</v>
      </c>
      <c r="L4" s="1" t="s">
        <v>293</v>
      </c>
    </row>
    <row r="5" spans="1:12">
      <c r="A5" s="3">
        <v>2</v>
      </c>
      <c r="B5" s="11" t="s">
        <v>3</v>
      </c>
      <c r="C5" s="16" t="s">
        <v>159</v>
      </c>
      <c r="D5" s="1" t="s">
        <v>59</v>
      </c>
      <c r="E5" s="1" t="str">
        <f>"北海道"&amp;F5&amp;"高等学校"</f>
        <v>北海道北見北斗高等学校</v>
      </c>
      <c r="F5" s="139" t="s">
        <v>33</v>
      </c>
      <c r="G5" s="7" t="s">
        <v>64</v>
      </c>
      <c r="H5" s="1" t="s">
        <v>86</v>
      </c>
      <c r="I5" s="7" t="s">
        <v>109</v>
      </c>
      <c r="J5" s="125" t="s">
        <v>248</v>
      </c>
      <c r="L5" s="1" t="s">
        <v>294</v>
      </c>
    </row>
    <row r="6" spans="1:12" ht="13.5" customHeight="1">
      <c r="A6" s="3">
        <v>3</v>
      </c>
      <c r="B6" s="11" t="s">
        <v>142</v>
      </c>
      <c r="C6" s="16" t="s">
        <v>160</v>
      </c>
      <c r="E6" s="1" t="str">
        <f t="shared" ref="E6:E26" si="0">"北海道"&amp;F6&amp;"高等学校"</f>
        <v>北海道北見柏陽高等学校</v>
      </c>
      <c r="F6" s="8" t="s">
        <v>34</v>
      </c>
      <c r="G6" s="7" t="s">
        <v>65</v>
      </c>
      <c r="H6" s="1" t="s">
        <v>87</v>
      </c>
      <c r="I6" s="7" t="s">
        <v>110</v>
      </c>
      <c r="J6" s="125" t="s">
        <v>249</v>
      </c>
    </row>
    <row r="7" spans="1:12">
      <c r="B7" s="11" t="s">
        <v>143</v>
      </c>
      <c r="C7" s="16" t="s">
        <v>161</v>
      </c>
      <c r="E7" s="1" t="str">
        <f t="shared" si="0"/>
        <v>北海道北見緑陵高等学校</v>
      </c>
      <c r="F7" s="8" t="s">
        <v>39</v>
      </c>
      <c r="G7" s="7" t="s">
        <v>66</v>
      </c>
      <c r="H7" s="1" t="s">
        <v>88</v>
      </c>
      <c r="I7" s="7" t="s">
        <v>111</v>
      </c>
      <c r="J7" s="125" t="s">
        <v>250</v>
      </c>
    </row>
    <row r="8" spans="1:12">
      <c r="B8" s="11" t="s">
        <v>144</v>
      </c>
      <c r="C8" s="16" t="s">
        <v>162</v>
      </c>
      <c r="E8" s="1" t="str">
        <f t="shared" si="0"/>
        <v>北海道常呂高等学校</v>
      </c>
      <c r="F8" s="8" t="s">
        <v>37</v>
      </c>
      <c r="G8" s="7" t="s">
        <v>67</v>
      </c>
      <c r="H8" s="1" t="s">
        <v>89</v>
      </c>
      <c r="I8" s="7" t="s">
        <v>112</v>
      </c>
      <c r="J8" s="125" t="s">
        <v>251</v>
      </c>
    </row>
    <row r="9" spans="1:12">
      <c r="B9" s="11" t="s">
        <v>145</v>
      </c>
      <c r="C9" s="16" t="s">
        <v>163</v>
      </c>
      <c r="E9" s="1" t="str">
        <f t="shared" si="0"/>
        <v>北海道留辺蘂高等学校</v>
      </c>
      <c r="F9" s="8" t="s">
        <v>36</v>
      </c>
      <c r="G9" s="7" t="s">
        <v>68</v>
      </c>
      <c r="H9" s="1" t="s">
        <v>90</v>
      </c>
      <c r="I9" s="7" t="s">
        <v>113</v>
      </c>
      <c r="J9" s="125" t="s">
        <v>252</v>
      </c>
    </row>
    <row r="10" spans="1:12">
      <c r="B10" s="11" t="s">
        <v>146</v>
      </c>
      <c r="C10" s="16" t="s">
        <v>164</v>
      </c>
      <c r="E10" s="1" t="str">
        <f t="shared" si="0"/>
        <v>北海道北見商業高等学校</v>
      </c>
      <c r="F10" s="8" t="s">
        <v>38</v>
      </c>
      <c r="G10" s="7" t="s">
        <v>69</v>
      </c>
      <c r="H10" s="1" t="s">
        <v>91</v>
      </c>
      <c r="I10" s="7" t="s">
        <v>114</v>
      </c>
      <c r="J10" s="125" t="s">
        <v>253</v>
      </c>
    </row>
    <row r="11" spans="1:12">
      <c r="B11" s="11" t="s">
        <v>147</v>
      </c>
      <c r="C11" s="16" t="s">
        <v>165</v>
      </c>
      <c r="E11" s="1" t="str">
        <f t="shared" si="0"/>
        <v>北海道北見工業高等学校</v>
      </c>
      <c r="F11" s="8" t="s">
        <v>35</v>
      </c>
      <c r="G11" s="7" t="s">
        <v>70</v>
      </c>
      <c r="H11" s="1" t="s">
        <v>92</v>
      </c>
      <c r="I11" s="7" t="s">
        <v>115</v>
      </c>
      <c r="J11" s="125" t="s">
        <v>254</v>
      </c>
    </row>
    <row r="12" spans="1:12">
      <c r="B12" s="11" t="s">
        <v>148</v>
      </c>
      <c r="C12" s="16" t="s">
        <v>166</v>
      </c>
      <c r="E12" s="1" t="str">
        <f t="shared" si="0"/>
        <v>北海道網走南ケ丘高等学校</v>
      </c>
      <c r="F12" s="8" t="s">
        <v>61</v>
      </c>
      <c r="G12" s="7" t="s">
        <v>71</v>
      </c>
      <c r="H12" s="1" t="s">
        <v>93</v>
      </c>
      <c r="I12" s="7" t="s">
        <v>116</v>
      </c>
      <c r="J12" s="125" t="s">
        <v>255</v>
      </c>
    </row>
    <row r="13" spans="1:12">
      <c r="B13" s="11" t="s">
        <v>149</v>
      </c>
      <c r="C13" s="16" t="s">
        <v>242</v>
      </c>
      <c r="E13" s="1" t="str">
        <f t="shared" si="0"/>
        <v>北海道網走桂陽高等学校</v>
      </c>
      <c r="F13" s="8" t="s">
        <v>62</v>
      </c>
      <c r="G13" s="7" t="s">
        <v>72</v>
      </c>
      <c r="H13" s="1" t="s">
        <v>94</v>
      </c>
      <c r="I13" s="7" t="s">
        <v>117</v>
      </c>
      <c r="J13" s="125" t="s">
        <v>256</v>
      </c>
    </row>
    <row r="14" spans="1:12">
      <c r="B14" s="11" t="s">
        <v>242</v>
      </c>
      <c r="C14" s="16" t="s">
        <v>4</v>
      </c>
      <c r="E14" s="1" t="str">
        <f t="shared" si="0"/>
        <v>北海道紋別高等学校</v>
      </c>
      <c r="F14" s="8" t="s">
        <v>40</v>
      </c>
      <c r="G14" s="7" t="s">
        <v>73</v>
      </c>
      <c r="H14" s="1" t="s">
        <v>95</v>
      </c>
      <c r="I14" s="7" t="s">
        <v>118</v>
      </c>
      <c r="J14" s="125" t="s">
        <v>257</v>
      </c>
    </row>
    <row r="15" spans="1:12">
      <c r="B15" s="11" t="s">
        <v>4</v>
      </c>
      <c r="C15" s="16" t="s">
        <v>154</v>
      </c>
      <c r="E15" s="1" t="str">
        <f t="shared" si="0"/>
        <v>北海道美幌高等学校</v>
      </c>
      <c r="F15" s="8" t="s">
        <v>41</v>
      </c>
      <c r="G15" s="7" t="s">
        <v>74</v>
      </c>
      <c r="H15" s="1" t="s">
        <v>96</v>
      </c>
      <c r="I15" s="7" t="s">
        <v>119</v>
      </c>
      <c r="J15" s="125" t="s">
        <v>258</v>
      </c>
    </row>
    <row r="16" spans="1:12">
      <c r="B16" s="11" t="s">
        <v>5</v>
      </c>
      <c r="C16" s="16" t="s">
        <v>155</v>
      </c>
      <c r="E16" s="1" t="str">
        <f t="shared" si="0"/>
        <v>北海道津別高等学校</v>
      </c>
      <c r="F16" s="8" t="s">
        <v>42</v>
      </c>
      <c r="G16" s="7" t="s">
        <v>75</v>
      </c>
      <c r="H16" s="1" t="s">
        <v>97</v>
      </c>
      <c r="I16" s="7" t="s">
        <v>120</v>
      </c>
      <c r="J16" s="125" t="s">
        <v>259</v>
      </c>
    </row>
    <row r="17" spans="2:10">
      <c r="B17" s="11" t="s">
        <v>6</v>
      </c>
      <c r="C17" s="16" t="s">
        <v>156</v>
      </c>
      <c r="E17" s="1" t="str">
        <f t="shared" si="0"/>
        <v>北海道斜里高等学校</v>
      </c>
      <c r="F17" s="8" t="s">
        <v>43</v>
      </c>
      <c r="G17" s="7" t="s">
        <v>76</v>
      </c>
      <c r="H17" s="1" t="s">
        <v>98</v>
      </c>
      <c r="I17" s="7" t="s">
        <v>121</v>
      </c>
      <c r="J17" s="125" t="s">
        <v>260</v>
      </c>
    </row>
    <row r="18" spans="2:10">
      <c r="B18" s="11" t="s">
        <v>7</v>
      </c>
      <c r="C18" s="16" t="s">
        <v>8</v>
      </c>
      <c r="E18" s="1" t="str">
        <f t="shared" si="0"/>
        <v>北海道清里高等学校</v>
      </c>
      <c r="F18" s="8" t="s">
        <v>44</v>
      </c>
      <c r="G18" s="7" t="s">
        <v>77</v>
      </c>
      <c r="H18" s="1" t="s">
        <v>99</v>
      </c>
      <c r="I18" s="7" t="s">
        <v>122</v>
      </c>
      <c r="J18" s="125" t="s">
        <v>261</v>
      </c>
    </row>
    <row r="19" spans="2:10">
      <c r="B19" s="11" t="s">
        <v>8</v>
      </c>
      <c r="C19" s="16" t="s">
        <v>157</v>
      </c>
      <c r="E19" s="1" t="str">
        <f t="shared" si="0"/>
        <v>北海道訓子府高等学校</v>
      </c>
      <c r="F19" s="8" t="s">
        <v>45</v>
      </c>
      <c r="G19" s="7" t="s">
        <v>78</v>
      </c>
      <c r="H19" s="1" t="s">
        <v>100</v>
      </c>
      <c r="I19" s="7" t="s">
        <v>123</v>
      </c>
      <c r="J19" s="125" t="s">
        <v>262</v>
      </c>
    </row>
    <row r="20" spans="2:10">
      <c r="B20" s="11" t="s">
        <v>9</v>
      </c>
      <c r="C20" s="16" t="s">
        <v>167</v>
      </c>
      <c r="E20" s="1" t="str">
        <f t="shared" si="0"/>
        <v>北海道置戸高等学校</v>
      </c>
      <c r="F20" s="8" t="s">
        <v>46</v>
      </c>
      <c r="G20" s="7" t="s">
        <v>79</v>
      </c>
      <c r="H20" s="1" t="s">
        <v>101</v>
      </c>
      <c r="I20" s="7" t="s">
        <v>124</v>
      </c>
      <c r="J20" s="125" t="s">
        <v>263</v>
      </c>
    </row>
    <row r="21" spans="2:10">
      <c r="B21" s="11" t="s">
        <v>10</v>
      </c>
      <c r="C21" s="16" t="s">
        <v>11</v>
      </c>
      <c r="E21" s="1" t="str">
        <f t="shared" si="0"/>
        <v>北海道佐呂間高等学校</v>
      </c>
      <c r="F21" s="8" t="s">
        <v>47</v>
      </c>
      <c r="G21" s="7" t="s">
        <v>80</v>
      </c>
      <c r="H21" s="1" t="s">
        <v>102</v>
      </c>
      <c r="I21" s="7" t="s">
        <v>125</v>
      </c>
      <c r="J21" s="125" t="s">
        <v>264</v>
      </c>
    </row>
    <row r="22" spans="2:10">
      <c r="B22" s="11" t="s">
        <v>11</v>
      </c>
      <c r="C22" s="16" t="s">
        <v>158</v>
      </c>
      <c r="E22" s="1" t="str">
        <f t="shared" si="0"/>
        <v>北海道遠軽高等学校</v>
      </c>
      <c r="F22" s="8" t="s">
        <v>48</v>
      </c>
      <c r="G22" s="7" t="s">
        <v>81</v>
      </c>
      <c r="H22" s="1" t="s">
        <v>103</v>
      </c>
      <c r="I22" s="7" t="s">
        <v>126</v>
      </c>
      <c r="J22" s="125" t="s">
        <v>265</v>
      </c>
    </row>
    <row r="23" spans="2:10">
      <c r="B23" s="11" t="s">
        <v>12</v>
      </c>
      <c r="C23" s="17"/>
      <c r="E23" s="1" t="str">
        <f t="shared" si="0"/>
        <v>北海道湧別高等学校</v>
      </c>
      <c r="F23" s="8" t="s">
        <v>49</v>
      </c>
      <c r="G23" s="7" t="s">
        <v>82</v>
      </c>
      <c r="H23" s="1" t="s">
        <v>104</v>
      </c>
      <c r="I23" s="7" t="s">
        <v>127</v>
      </c>
      <c r="J23" s="125" t="s">
        <v>266</v>
      </c>
    </row>
    <row r="24" spans="2:10">
      <c r="E24" s="1" t="str">
        <f t="shared" si="0"/>
        <v>北海道興部高等学校</v>
      </c>
      <c r="F24" s="8" t="s">
        <v>50</v>
      </c>
      <c r="G24" s="7" t="s">
        <v>83</v>
      </c>
      <c r="H24" s="1" t="s">
        <v>105</v>
      </c>
      <c r="I24" s="7" t="s">
        <v>128</v>
      </c>
      <c r="J24" s="125" t="s">
        <v>267</v>
      </c>
    </row>
    <row r="25" spans="2:10">
      <c r="E25" s="1" t="str">
        <f t="shared" si="0"/>
        <v>北海道雄武高等学校</v>
      </c>
      <c r="F25" s="8" t="s">
        <v>51</v>
      </c>
      <c r="G25" s="7" t="s">
        <v>84</v>
      </c>
      <c r="H25" s="1" t="s">
        <v>106</v>
      </c>
      <c r="I25" s="7" t="s">
        <v>129</v>
      </c>
      <c r="J25" s="124" t="s">
        <v>268</v>
      </c>
    </row>
    <row r="26" spans="2:10">
      <c r="E26" s="6" t="str">
        <f t="shared" si="0"/>
        <v>北海道大空高等学校</v>
      </c>
      <c r="F26" s="5" t="s">
        <v>289</v>
      </c>
      <c r="G26" s="7" t="s">
        <v>85</v>
      </c>
      <c r="H26" s="1" t="s">
        <v>107</v>
      </c>
      <c r="I26" s="1" t="s">
        <v>132</v>
      </c>
      <c r="J26" s="124" t="s">
        <v>269</v>
      </c>
    </row>
    <row r="27" spans="2:10">
      <c r="E27" s="1" t="s">
        <v>60</v>
      </c>
      <c r="F27" s="9" t="s">
        <v>63</v>
      </c>
      <c r="G27" s="1" t="s">
        <v>130</v>
      </c>
      <c r="H27" s="1" t="s">
        <v>131</v>
      </c>
      <c r="I27" s="1" t="s">
        <v>210</v>
      </c>
      <c r="J27" s="124" t="s">
        <v>270</v>
      </c>
    </row>
    <row r="28" spans="2:10">
      <c r="E28" s="1" t="s">
        <v>207</v>
      </c>
      <c r="F28" s="9" t="s">
        <v>206</v>
      </c>
      <c r="G28" s="1" t="s">
        <v>208</v>
      </c>
      <c r="H28" s="1" t="s">
        <v>209</v>
      </c>
      <c r="I28" s="1"/>
      <c r="J28" s="124" t="s">
        <v>271</v>
      </c>
    </row>
    <row r="29" spans="2:10">
      <c r="J29" s="12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13"/>
  <sheetViews>
    <sheetView tabSelected="1" workbookViewId="0">
      <selection activeCell="B2" sqref="B2:C2"/>
    </sheetView>
  </sheetViews>
  <sheetFormatPr defaultColWidth="0" defaultRowHeight="25.5" customHeight="1" zeroHeight="1"/>
  <cols>
    <col min="1" max="1" width="13" style="130" customWidth="1"/>
    <col min="2" max="4" width="27.125" style="130" customWidth="1"/>
    <col min="5" max="5" width="40.75" style="130" bestFit="1" customWidth="1"/>
    <col min="6" max="6" width="8.5" style="130" customWidth="1"/>
    <col min="7" max="16384" width="8.5" style="130" hidden="1"/>
  </cols>
  <sheetData>
    <row r="1" spans="1:6" ht="22.5" customHeight="1">
      <c r="A1" s="126" t="s">
        <v>15</v>
      </c>
      <c r="B1" s="142" t="str">
        <f>初期設定!A1&amp;初期設定!B1&amp;初期設定!C1</f>
        <v>第74回高体連オホーツク支部陸上競技選手権大会</v>
      </c>
      <c r="C1" s="142"/>
      <c r="D1" s="128"/>
      <c r="E1" s="129"/>
      <c r="F1" s="129"/>
    </row>
    <row r="2" spans="1:6" ht="22.5" customHeight="1">
      <c r="A2" s="126" t="s">
        <v>0</v>
      </c>
      <c r="B2" s="143"/>
      <c r="C2" s="144"/>
      <c r="D2" s="129" t="s">
        <v>55</v>
      </c>
      <c r="E2" s="129"/>
      <c r="F2" s="129"/>
    </row>
    <row r="3" spans="1:6" ht="22.5" customHeight="1">
      <c r="A3" s="126"/>
      <c r="B3" s="126" t="s">
        <v>272</v>
      </c>
      <c r="C3" s="126" t="s">
        <v>273</v>
      </c>
      <c r="D3" s="126" t="s">
        <v>274</v>
      </c>
      <c r="E3" s="129"/>
      <c r="F3" s="129"/>
    </row>
    <row r="4" spans="1:6" ht="22.5" customHeight="1">
      <c r="A4" s="131" t="s">
        <v>275</v>
      </c>
      <c r="B4" s="132"/>
      <c r="C4" s="132"/>
      <c r="D4" s="132"/>
      <c r="E4" s="129" t="s">
        <v>28</v>
      </c>
      <c r="F4" s="129"/>
    </row>
    <row r="5" spans="1:6" ht="22.5" customHeight="1">
      <c r="A5" s="131" t="s">
        <v>276</v>
      </c>
      <c r="B5" s="133"/>
      <c r="C5" s="133"/>
      <c r="D5" s="133"/>
      <c r="E5" s="129" t="s">
        <v>277</v>
      </c>
      <c r="F5" s="129"/>
    </row>
    <row r="6" spans="1:6" ht="22.5" customHeight="1">
      <c r="A6" s="131" t="s">
        <v>278</v>
      </c>
      <c r="B6" s="133"/>
      <c r="C6" s="133"/>
      <c r="D6" s="133"/>
      <c r="E6" s="129" t="s">
        <v>277</v>
      </c>
      <c r="F6" s="129"/>
    </row>
    <row r="7" spans="1:6" ht="22.5" customHeight="1">
      <c r="A7" s="126" t="s">
        <v>16</v>
      </c>
      <c r="B7" s="134" t="str">
        <f>IF(B2="","",VLOOKUP($B$2,初期設定!$E$4:$I$29,3,0))</f>
        <v/>
      </c>
      <c r="C7" s="128"/>
      <c r="D7" s="128"/>
      <c r="E7" s="129"/>
      <c r="F7" s="129"/>
    </row>
    <row r="8" spans="1:6" ht="22.5" customHeight="1">
      <c r="A8" s="126" t="s">
        <v>17</v>
      </c>
      <c r="B8" s="135" t="str">
        <f>IF(B2="","",VLOOKUP($B$2,初期設定!$E$4:$I$29,4,0))</f>
        <v/>
      </c>
      <c r="C8" s="128"/>
      <c r="D8" s="128"/>
      <c r="E8" s="129"/>
      <c r="F8" s="129"/>
    </row>
    <row r="9" spans="1:6" ht="22.5" customHeight="1">
      <c r="A9" s="126" t="s">
        <v>18</v>
      </c>
      <c r="B9" s="135" t="str">
        <f>IF(B2="","",VLOOKUP($B$2,初期設定!$E$4:$I$29,5,0))</f>
        <v/>
      </c>
      <c r="C9" s="128"/>
      <c r="D9" s="128"/>
      <c r="E9" s="129"/>
      <c r="F9" s="129"/>
    </row>
    <row r="10" spans="1:6" ht="22.5" customHeight="1">
      <c r="A10" s="126" t="s">
        <v>19</v>
      </c>
      <c r="B10" s="136"/>
      <c r="C10" s="129" t="s">
        <v>287</v>
      </c>
      <c r="D10" s="128"/>
      <c r="F10" s="129"/>
    </row>
    <row r="11" spans="1:6" ht="22.5" customHeight="1">
      <c r="A11" s="126" t="s">
        <v>21</v>
      </c>
      <c r="B11" s="135" t="str">
        <f>IF(B2="","",VLOOKUP($B$2,初期設定!$E$4:$I$29,2,0))</f>
        <v/>
      </c>
      <c r="C11" s="128"/>
      <c r="D11" s="128"/>
      <c r="E11" s="129"/>
      <c r="F11" s="129"/>
    </row>
    <row r="12" spans="1:6" ht="25.5" customHeight="1">
      <c r="A12" s="127" t="s">
        <v>284</v>
      </c>
      <c r="B12" s="137">
        <v>1800</v>
      </c>
      <c r="C12" s="130" t="s">
        <v>288</v>
      </c>
    </row>
    <row r="13" spans="1:6" ht="25.5" customHeight="1"/>
  </sheetData>
  <sheetProtection sheet="1" selectLockedCells="1"/>
  <mergeCells count="2">
    <mergeCell ref="B1:C1"/>
    <mergeCell ref="B2:C2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初期設定!$J$4:$J$28</xm:f>
          </x14:formula1>
          <xm:sqref>B5:D6</xm:sqref>
        </x14:dataValidation>
        <x14:dataValidation type="list" allowBlank="1" showInputMessage="1" showErrorMessage="1">
          <x14:formula1>
            <xm:f>初期設定!$E$4:$E$28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activeCell="E20" sqref="E20:H21"/>
      <selection pane="topRight" activeCell="E20" sqref="E20:H21"/>
      <selection pane="bottomLeft" activeCell="E20" sqref="E20:H21"/>
      <selection pane="bottomRight" activeCell="D6" sqref="D6"/>
    </sheetView>
  </sheetViews>
  <sheetFormatPr defaultColWidth="0" defaultRowHeight="13.5" zeroHeight="1"/>
  <cols>
    <col min="1" max="2" width="9" style="43" hidden="1" customWidth="1"/>
    <col min="3" max="3" width="9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>
      <c r="AX1" s="45"/>
      <c r="AY1" s="45"/>
      <c r="AZ1" s="45"/>
      <c r="BA1" s="46"/>
    </row>
    <row r="2" spans="1:53" ht="48.75" customHeight="1" thickBot="1">
      <c r="D2" s="164" t="str">
        <f>基本入力!B1&amp;"申込データ一覧表（女子）"</f>
        <v>第74回高体連オホーツク支部陸上競技選手権大会申込データ一覧表（女子）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47"/>
      <c r="AY2" s="47"/>
      <c r="AZ2" s="47"/>
      <c r="BA2" s="47"/>
    </row>
    <row r="3" spans="1:53" ht="27.75" customHeight="1" thickBot="1">
      <c r="D3" s="71" t="s">
        <v>215</v>
      </c>
      <c r="E3" s="173" t="str">
        <f>IF(基本入力!$B$2="","",基本入力!$B$2)</f>
        <v/>
      </c>
      <c r="F3" s="173"/>
      <c r="G3" s="173"/>
      <c r="H3" s="173" t="s">
        <v>220</v>
      </c>
      <c r="I3" s="173"/>
      <c r="J3" s="173" t="str">
        <f>IF(基本入力!$B$4="","",基本入力!$B$4)</f>
        <v/>
      </c>
      <c r="K3" s="173"/>
      <c r="L3" s="174"/>
      <c r="M3" s="165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47"/>
      <c r="AY3" s="47"/>
      <c r="AZ3" s="47"/>
      <c r="BA3" s="47"/>
    </row>
    <row r="4" spans="1:53">
      <c r="D4" s="147" t="s">
        <v>20</v>
      </c>
      <c r="E4" s="145" t="s">
        <v>27</v>
      </c>
      <c r="F4" s="145" t="s">
        <v>216</v>
      </c>
      <c r="G4" s="145" t="s">
        <v>1</v>
      </c>
      <c r="H4" s="145" t="s">
        <v>2</v>
      </c>
      <c r="I4" s="149" t="s">
        <v>53</v>
      </c>
      <c r="J4" s="149"/>
      <c r="K4" s="149"/>
      <c r="L4" s="149"/>
      <c r="M4" s="149"/>
      <c r="N4" s="161" t="s">
        <v>137</v>
      </c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3"/>
    </row>
    <row r="5" spans="1:53" s="44" customFormat="1">
      <c r="A5" s="44" t="s">
        <v>30</v>
      </c>
      <c r="B5" s="44" t="s">
        <v>211</v>
      </c>
      <c r="C5" s="44" t="s">
        <v>212</v>
      </c>
      <c r="D5" s="148"/>
      <c r="E5" s="146"/>
      <c r="F5" s="146"/>
      <c r="G5" s="146"/>
      <c r="H5" s="146"/>
      <c r="I5" s="73" t="s">
        <v>138</v>
      </c>
      <c r="J5" s="73" t="s">
        <v>139</v>
      </c>
      <c r="K5" s="73" t="s">
        <v>140</v>
      </c>
      <c r="L5" s="74" t="s">
        <v>135</v>
      </c>
      <c r="M5" s="74" t="s">
        <v>136</v>
      </c>
      <c r="N5" s="153" t="s">
        <v>141</v>
      </c>
      <c r="O5" s="153"/>
      <c r="P5" s="153"/>
      <c r="Q5" s="153"/>
      <c r="R5" s="153"/>
      <c r="S5" s="153"/>
      <c r="T5" s="153"/>
      <c r="U5" s="153"/>
      <c r="V5" s="153" t="s">
        <v>150</v>
      </c>
      <c r="W5" s="153"/>
      <c r="X5" s="153"/>
      <c r="Y5" s="153"/>
      <c r="Z5" s="153"/>
      <c r="AA5" s="153"/>
      <c r="AB5" s="153"/>
      <c r="AC5" s="153"/>
      <c r="AD5" s="153" t="s">
        <v>151</v>
      </c>
      <c r="AE5" s="153"/>
      <c r="AF5" s="153"/>
      <c r="AG5" s="153"/>
      <c r="AH5" s="153"/>
      <c r="AI5" s="153"/>
      <c r="AJ5" s="153"/>
      <c r="AK5" s="153"/>
      <c r="AL5" s="150" t="s">
        <v>214</v>
      </c>
      <c r="AM5" s="151"/>
      <c r="AN5" s="151"/>
      <c r="AO5" s="152"/>
      <c r="AP5" s="158" t="s">
        <v>238</v>
      </c>
      <c r="AQ5" s="159"/>
      <c r="AR5" s="159"/>
      <c r="AS5" s="159"/>
      <c r="AT5" s="159"/>
      <c r="AU5" s="159"/>
      <c r="AV5" s="159"/>
      <c r="AW5" s="160"/>
    </row>
    <row r="6" spans="1:53" ht="15" customHeight="1">
      <c r="A6" s="44">
        <v>1</v>
      </c>
      <c r="B6" s="44">
        <f>COUNTIF(I6:K6,"七種競技")</f>
        <v>0</v>
      </c>
      <c r="C6" s="44">
        <f>SUM(B6)</f>
        <v>0</v>
      </c>
      <c r="D6" s="107"/>
      <c r="E6" s="104"/>
      <c r="F6" s="105"/>
      <c r="G6" s="48"/>
      <c r="H6" s="48"/>
      <c r="I6" s="75"/>
      <c r="J6" s="75"/>
      <c r="K6" s="75"/>
      <c r="L6" s="48"/>
      <c r="M6" s="48"/>
      <c r="N6" s="49"/>
      <c r="O6" s="50"/>
      <c r="P6" s="51" t="str">
        <f t="shared" ref="P6:P45" si="0">IF(I6="","",IF(AY6=0,"","分"))</f>
        <v/>
      </c>
      <c r="Q6" s="50"/>
      <c r="R6" s="50"/>
      <c r="S6" s="51" t="str">
        <f t="shared" ref="S6:S45" si="1">IF(I6="","",IF(AY6=0,"m","秒"))</f>
        <v/>
      </c>
      <c r="T6" s="50"/>
      <c r="U6" s="52"/>
      <c r="V6" s="49"/>
      <c r="W6" s="50"/>
      <c r="X6" s="51" t="str">
        <f t="shared" ref="X6:X45" si="2">IF(J6="","",IF(AZ6=0,"","分"))</f>
        <v/>
      </c>
      <c r="Y6" s="50"/>
      <c r="Z6" s="50"/>
      <c r="AA6" s="51" t="str">
        <f t="shared" ref="AA6:AA45" si="3">IF(J6="","",IF(AZ6=0,"m","秒"))</f>
        <v/>
      </c>
      <c r="AB6" s="50"/>
      <c r="AC6" s="52"/>
      <c r="AD6" s="49"/>
      <c r="AE6" s="50"/>
      <c r="AF6" s="51" t="str">
        <f t="shared" ref="AF6:AF45" si="4">IF(K6="","",IF(BA6=0,"","分"))</f>
        <v/>
      </c>
      <c r="AG6" s="50"/>
      <c r="AH6" s="50"/>
      <c r="AI6" s="51" t="str">
        <f t="shared" ref="AI6:AI45" si="5">IF(K6="","",IF(BA6=0,"m","秒"))</f>
        <v/>
      </c>
      <c r="AJ6" s="50"/>
      <c r="AK6" s="52"/>
      <c r="AL6" s="154"/>
      <c r="AM6" s="155"/>
      <c r="AN6" s="155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6">COUNTIF(I6,"*Ｍ*")</f>
        <v>0</v>
      </c>
      <c r="AZ6" s="59">
        <f t="shared" ref="AZ6:AZ21" si="7">COUNTIF(J6,"*Ｍ*")</f>
        <v>0</v>
      </c>
      <c r="BA6" s="59">
        <f t="shared" ref="BA6:BA21" si="8">COUNTIF(K6,"*Ｍ*")</f>
        <v>0</v>
      </c>
    </row>
    <row r="7" spans="1:53" ht="15" customHeight="1">
      <c r="A7" s="44">
        <v>2</v>
      </c>
      <c r="B7" s="44">
        <f t="shared" ref="B7:B45" si="9">COUNTIF(I7:K7,"七種競技")</f>
        <v>0</v>
      </c>
      <c r="C7" s="44">
        <f>SUM($B$6:B7)</f>
        <v>0</v>
      </c>
      <c r="D7" s="107"/>
      <c r="E7" s="104"/>
      <c r="F7" s="105"/>
      <c r="G7" s="48"/>
      <c r="H7" s="48"/>
      <c r="I7" s="75"/>
      <c r="J7" s="75"/>
      <c r="K7" s="75"/>
      <c r="L7" s="48"/>
      <c r="M7" s="48"/>
      <c r="N7" s="49"/>
      <c r="O7" s="50"/>
      <c r="P7" s="51" t="str">
        <f t="shared" si="0"/>
        <v/>
      </c>
      <c r="Q7" s="50"/>
      <c r="R7" s="50"/>
      <c r="S7" s="51" t="str">
        <f t="shared" si="1"/>
        <v/>
      </c>
      <c r="T7" s="50"/>
      <c r="U7" s="52"/>
      <c r="V7" s="49"/>
      <c r="W7" s="50"/>
      <c r="X7" s="51" t="str">
        <f t="shared" si="2"/>
        <v/>
      </c>
      <c r="Y7" s="50"/>
      <c r="Z7" s="50"/>
      <c r="AA7" s="51" t="str">
        <f t="shared" si="3"/>
        <v/>
      </c>
      <c r="AB7" s="50"/>
      <c r="AC7" s="52"/>
      <c r="AD7" s="49"/>
      <c r="AE7" s="50"/>
      <c r="AF7" s="51" t="str">
        <f t="shared" si="4"/>
        <v/>
      </c>
      <c r="AG7" s="50"/>
      <c r="AH7" s="50"/>
      <c r="AI7" s="51" t="str">
        <f t="shared" si="5"/>
        <v/>
      </c>
      <c r="AJ7" s="50"/>
      <c r="AK7" s="52"/>
      <c r="AL7" s="154"/>
      <c r="AM7" s="155"/>
      <c r="AN7" s="155"/>
      <c r="AO7" s="60" t="str">
        <f t="shared" ref="AO7:AO45" si="10">IF(B7=1,"点","")</f>
        <v/>
      </c>
      <c r="AP7" s="158" t="s">
        <v>136</v>
      </c>
      <c r="AQ7" s="159"/>
      <c r="AR7" s="159"/>
      <c r="AS7" s="159"/>
      <c r="AT7" s="159"/>
      <c r="AU7" s="159"/>
      <c r="AV7" s="159"/>
      <c r="AW7" s="160"/>
      <c r="AY7" s="59">
        <f t="shared" si="6"/>
        <v>0</v>
      </c>
      <c r="AZ7" s="59">
        <f t="shared" si="7"/>
        <v>0</v>
      </c>
      <c r="BA7" s="59">
        <f t="shared" si="8"/>
        <v>0</v>
      </c>
    </row>
    <row r="8" spans="1:53" ht="15" customHeight="1" thickBot="1">
      <c r="A8" s="44">
        <v>3</v>
      </c>
      <c r="B8" s="44">
        <f t="shared" si="9"/>
        <v>0</v>
      </c>
      <c r="C8" s="44">
        <f>SUM($B$6:B8)</f>
        <v>0</v>
      </c>
      <c r="D8" s="107"/>
      <c r="E8" s="104"/>
      <c r="F8" s="105"/>
      <c r="G8" s="48"/>
      <c r="H8" s="48"/>
      <c r="I8" s="75"/>
      <c r="J8" s="75"/>
      <c r="K8" s="75"/>
      <c r="L8" s="48"/>
      <c r="M8" s="48"/>
      <c r="N8" s="57"/>
      <c r="O8" s="54"/>
      <c r="P8" s="55" t="str">
        <f t="shared" si="0"/>
        <v/>
      </c>
      <c r="Q8" s="54"/>
      <c r="R8" s="54"/>
      <c r="S8" s="55" t="str">
        <f t="shared" si="1"/>
        <v/>
      </c>
      <c r="T8" s="54"/>
      <c r="U8" s="56"/>
      <c r="V8" s="57"/>
      <c r="W8" s="54"/>
      <c r="X8" s="55" t="str">
        <f t="shared" si="2"/>
        <v/>
      </c>
      <c r="Y8" s="54"/>
      <c r="Z8" s="54"/>
      <c r="AA8" s="55" t="str">
        <f t="shared" si="3"/>
        <v/>
      </c>
      <c r="AB8" s="54"/>
      <c r="AC8" s="56"/>
      <c r="AD8" s="57"/>
      <c r="AE8" s="54"/>
      <c r="AF8" s="55" t="str">
        <f t="shared" si="4"/>
        <v/>
      </c>
      <c r="AG8" s="54"/>
      <c r="AH8" s="54"/>
      <c r="AI8" s="55" t="str">
        <f t="shared" si="5"/>
        <v/>
      </c>
      <c r="AJ8" s="54"/>
      <c r="AK8" s="56"/>
      <c r="AL8" s="156"/>
      <c r="AM8" s="157"/>
      <c r="AN8" s="157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6"/>
        <v>0</v>
      </c>
      <c r="AZ8" s="59">
        <f t="shared" si="7"/>
        <v>0</v>
      </c>
      <c r="BA8" s="59">
        <f t="shared" si="8"/>
        <v>0</v>
      </c>
    </row>
    <row r="9" spans="1:53" ht="15" customHeight="1">
      <c r="A9" s="44">
        <v>4</v>
      </c>
      <c r="B9" s="44">
        <f t="shared" si="9"/>
        <v>0</v>
      </c>
      <c r="C9" s="44">
        <f>SUM($B$6:B9)</f>
        <v>0</v>
      </c>
      <c r="D9" s="107"/>
      <c r="E9" s="104"/>
      <c r="F9" s="105"/>
      <c r="G9" s="48"/>
      <c r="H9" s="48"/>
      <c r="I9" s="75"/>
      <c r="J9" s="75"/>
      <c r="K9" s="75"/>
      <c r="L9" s="48"/>
      <c r="M9" s="48"/>
      <c r="N9" s="49"/>
      <c r="O9" s="50"/>
      <c r="P9" s="51" t="str">
        <f t="shared" si="0"/>
        <v/>
      </c>
      <c r="Q9" s="50"/>
      <c r="R9" s="50"/>
      <c r="S9" s="51" t="str">
        <f t="shared" si="1"/>
        <v/>
      </c>
      <c r="T9" s="50"/>
      <c r="U9" s="52"/>
      <c r="V9" s="49"/>
      <c r="W9" s="50"/>
      <c r="X9" s="51" t="str">
        <f t="shared" si="2"/>
        <v/>
      </c>
      <c r="Y9" s="50"/>
      <c r="Z9" s="50"/>
      <c r="AA9" s="51" t="str">
        <f t="shared" si="3"/>
        <v/>
      </c>
      <c r="AB9" s="50"/>
      <c r="AC9" s="52"/>
      <c r="AD9" s="49"/>
      <c r="AE9" s="50"/>
      <c r="AF9" s="51" t="str">
        <f t="shared" si="4"/>
        <v/>
      </c>
      <c r="AG9" s="50"/>
      <c r="AH9" s="50"/>
      <c r="AI9" s="51" t="str">
        <f t="shared" si="5"/>
        <v/>
      </c>
      <c r="AJ9" s="50"/>
      <c r="AK9" s="52"/>
      <c r="AL9" s="154"/>
      <c r="AM9" s="155"/>
      <c r="AN9" s="155"/>
      <c r="AO9" s="70" t="str">
        <f t="shared" si="10"/>
        <v/>
      </c>
      <c r="AP9" s="167"/>
      <c r="AQ9" s="168"/>
      <c r="AR9" s="168"/>
      <c r="AS9" s="168"/>
      <c r="AT9" s="168"/>
      <c r="AU9" s="168"/>
      <c r="AV9" s="168"/>
      <c r="AW9" s="168"/>
      <c r="AY9" s="59">
        <f t="shared" si="6"/>
        <v>0</v>
      </c>
      <c r="AZ9" s="59">
        <f t="shared" si="7"/>
        <v>0</v>
      </c>
      <c r="BA9" s="59">
        <f t="shared" si="8"/>
        <v>0</v>
      </c>
    </row>
    <row r="10" spans="1:53" ht="15" customHeight="1">
      <c r="A10" s="44">
        <v>5</v>
      </c>
      <c r="B10" s="44">
        <f t="shared" si="9"/>
        <v>0</v>
      </c>
      <c r="C10" s="44">
        <f>SUM($B$6:B10)</f>
        <v>0</v>
      </c>
      <c r="D10" s="107"/>
      <c r="E10" s="104"/>
      <c r="F10" s="105"/>
      <c r="G10" s="48"/>
      <c r="H10" s="48"/>
      <c r="I10" s="75"/>
      <c r="J10" s="75"/>
      <c r="K10" s="75"/>
      <c r="L10" s="48"/>
      <c r="M10" s="48"/>
      <c r="N10" s="49"/>
      <c r="O10" s="50"/>
      <c r="P10" s="51" t="str">
        <f t="shared" si="0"/>
        <v/>
      </c>
      <c r="Q10" s="50"/>
      <c r="R10" s="50"/>
      <c r="S10" s="51" t="str">
        <f t="shared" si="1"/>
        <v/>
      </c>
      <c r="T10" s="50"/>
      <c r="U10" s="52"/>
      <c r="V10" s="49"/>
      <c r="W10" s="50"/>
      <c r="X10" s="51" t="str">
        <f t="shared" si="2"/>
        <v/>
      </c>
      <c r="Y10" s="50"/>
      <c r="Z10" s="50"/>
      <c r="AA10" s="51" t="str">
        <f t="shared" si="3"/>
        <v/>
      </c>
      <c r="AB10" s="50"/>
      <c r="AC10" s="52"/>
      <c r="AD10" s="49"/>
      <c r="AE10" s="50"/>
      <c r="AF10" s="51" t="str">
        <f t="shared" si="4"/>
        <v/>
      </c>
      <c r="AG10" s="50"/>
      <c r="AH10" s="50"/>
      <c r="AI10" s="51" t="str">
        <f t="shared" si="5"/>
        <v/>
      </c>
      <c r="AJ10" s="50"/>
      <c r="AK10" s="52"/>
      <c r="AL10" s="154"/>
      <c r="AM10" s="155"/>
      <c r="AN10" s="155"/>
      <c r="AO10" s="60" t="str">
        <f t="shared" si="10"/>
        <v/>
      </c>
      <c r="AP10" s="169"/>
      <c r="AQ10" s="170"/>
      <c r="AR10" s="170"/>
      <c r="AS10" s="170"/>
      <c r="AT10" s="170"/>
      <c r="AU10" s="170"/>
      <c r="AV10" s="170"/>
      <c r="AW10" s="170"/>
      <c r="AY10" s="59">
        <f t="shared" si="6"/>
        <v>0</v>
      </c>
      <c r="AZ10" s="59">
        <f t="shared" si="7"/>
        <v>0</v>
      </c>
      <c r="BA10" s="59">
        <f t="shared" si="8"/>
        <v>0</v>
      </c>
    </row>
    <row r="11" spans="1:53" ht="15" customHeight="1">
      <c r="A11" s="44">
        <v>6</v>
      </c>
      <c r="B11" s="44">
        <f t="shared" si="9"/>
        <v>0</v>
      </c>
      <c r="C11" s="44">
        <f>SUM($B$6:B11)</f>
        <v>0</v>
      </c>
      <c r="D11" s="107"/>
      <c r="E11" s="104"/>
      <c r="F11" s="105"/>
      <c r="G11" s="48"/>
      <c r="H11" s="48"/>
      <c r="I11" s="75"/>
      <c r="J11" s="75"/>
      <c r="K11" s="75"/>
      <c r="L11" s="48"/>
      <c r="M11" s="48"/>
      <c r="N11" s="49"/>
      <c r="O11" s="50"/>
      <c r="P11" s="51" t="str">
        <f t="shared" si="0"/>
        <v/>
      </c>
      <c r="Q11" s="50"/>
      <c r="R11" s="50"/>
      <c r="S11" s="51" t="str">
        <f t="shared" si="1"/>
        <v/>
      </c>
      <c r="T11" s="50"/>
      <c r="U11" s="52"/>
      <c r="V11" s="49"/>
      <c r="W11" s="50"/>
      <c r="X11" s="51" t="str">
        <f t="shared" si="2"/>
        <v/>
      </c>
      <c r="Y11" s="50"/>
      <c r="Z11" s="50"/>
      <c r="AA11" s="51" t="str">
        <f t="shared" si="3"/>
        <v/>
      </c>
      <c r="AB11" s="50"/>
      <c r="AC11" s="52"/>
      <c r="AD11" s="49"/>
      <c r="AE11" s="50"/>
      <c r="AF11" s="51" t="str">
        <f t="shared" si="4"/>
        <v/>
      </c>
      <c r="AG11" s="50"/>
      <c r="AH11" s="50"/>
      <c r="AI11" s="51" t="str">
        <f t="shared" si="5"/>
        <v/>
      </c>
      <c r="AJ11" s="50"/>
      <c r="AK11" s="52"/>
      <c r="AL11" s="154"/>
      <c r="AM11" s="155"/>
      <c r="AN11" s="155"/>
      <c r="AO11" s="60" t="str">
        <f t="shared" si="10"/>
        <v/>
      </c>
      <c r="AP11" s="169"/>
      <c r="AQ11" s="170"/>
      <c r="AR11" s="170"/>
      <c r="AS11" s="170"/>
      <c r="AT11" s="170"/>
      <c r="AU11" s="170"/>
      <c r="AV11" s="170"/>
      <c r="AW11" s="170"/>
      <c r="AY11" s="59">
        <f t="shared" si="6"/>
        <v>0</v>
      </c>
      <c r="AZ11" s="59">
        <f t="shared" si="7"/>
        <v>0</v>
      </c>
      <c r="BA11" s="59">
        <f t="shared" si="8"/>
        <v>0</v>
      </c>
    </row>
    <row r="12" spans="1:53" ht="15" customHeight="1">
      <c r="A12" s="44">
        <v>7</v>
      </c>
      <c r="B12" s="44">
        <f t="shared" si="9"/>
        <v>0</v>
      </c>
      <c r="C12" s="44">
        <f>SUM($B$6:B12)</f>
        <v>0</v>
      </c>
      <c r="D12" s="107"/>
      <c r="E12" s="104"/>
      <c r="F12" s="105"/>
      <c r="G12" s="48"/>
      <c r="H12" s="108"/>
      <c r="I12" s="75"/>
      <c r="J12" s="75"/>
      <c r="K12" s="75"/>
      <c r="L12" s="48"/>
      <c r="M12" s="48"/>
      <c r="N12" s="49"/>
      <c r="O12" s="50"/>
      <c r="P12" s="51" t="str">
        <f t="shared" si="0"/>
        <v/>
      </c>
      <c r="Q12" s="50"/>
      <c r="R12" s="50"/>
      <c r="S12" s="51" t="str">
        <f t="shared" si="1"/>
        <v/>
      </c>
      <c r="T12" s="50"/>
      <c r="U12" s="52"/>
      <c r="V12" s="49"/>
      <c r="W12" s="50"/>
      <c r="X12" s="51" t="str">
        <f t="shared" si="2"/>
        <v/>
      </c>
      <c r="Y12" s="50"/>
      <c r="Z12" s="50"/>
      <c r="AA12" s="51" t="str">
        <f t="shared" si="3"/>
        <v/>
      </c>
      <c r="AB12" s="50"/>
      <c r="AC12" s="52"/>
      <c r="AD12" s="49"/>
      <c r="AE12" s="50"/>
      <c r="AF12" s="51" t="str">
        <f t="shared" si="4"/>
        <v/>
      </c>
      <c r="AG12" s="50"/>
      <c r="AH12" s="50"/>
      <c r="AI12" s="51" t="str">
        <f t="shared" si="5"/>
        <v/>
      </c>
      <c r="AJ12" s="50"/>
      <c r="AK12" s="52"/>
      <c r="AL12" s="154"/>
      <c r="AM12" s="155"/>
      <c r="AN12" s="155"/>
      <c r="AO12" s="60" t="str">
        <f t="shared" si="10"/>
        <v/>
      </c>
      <c r="AP12" s="169"/>
      <c r="AQ12" s="170"/>
      <c r="AR12" s="170"/>
      <c r="AS12" s="170"/>
      <c r="AT12" s="170"/>
      <c r="AU12" s="170"/>
      <c r="AV12" s="170"/>
      <c r="AW12" s="170"/>
      <c r="AY12" s="59">
        <f t="shared" si="6"/>
        <v>0</v>
      </c>
      <c r="AZ12" s="59">
        <f t="shared" si="7"/>
        <v>0</v>
      </c>
      <c r="BA12" s="59">
        <f t="shared" si="8"/>
        <v>0</v>
      </c>
    </row>
    <row r="13" spans="1:53" ht="15" customHeight="1">
      <c r="A13" s="44">
        <v>8</v>
      </c>
      <c r="B13" s="44">
        <f t="shared" si="9"/>
        <v>0</v>
      </c>
      <c r="C13" s="44">
        <f>SUM($B$6:B13)</f>
        <v>0</v>
      </c>
      <c r="D13" s="107"/>
      <c r="E13" s="104"/>
      <c r="F13" s="105"/>
      <c r="G13" s="48"/>
      <c r="H13" s="108"/>
      <c r="I13" s="75"/>
      <c r="J13" s="75"/>
      <c r="K13" s="75"/>
      <c r="L13" s="48"/>
      <c r="M13" s="48"/>
      <c r="N13" s="49"/>
      <c r="O13" s="50"/>
      <c r="P13" s="51" t="str">
        <f t="shared" si="0"/>
        <v/>
      </c>
      <c r="Q13" s="50"/>
      <c r="R13" s="50"/>
      <c r="S13" s="51" t="str">
        <f t="shared" si="1"/>
        <v/>
      </c>
      <c r="T13" s="50"/>
      <c r="U13" s="52"/>
      <c r="V13" s="49"/>
      <c r="W13" s="50"/>
      <c r="X13" s="51" t="str">
        <f t="shared" si="2"/>
        <v/>
      </c>
      <c r="Y13" s="50"/>
      <c r="Z13" s="50"/>
      <c r="AA13" s="51" t="str">
        <f t="shared" si="3"/>
        <v/>
      </c>
      <c r="AB13" s="50"/>
      <c r="AC13" s="52"/>
      <c r="AD13" s="49"/>
      <c r="AE13" s="50"/>
      <c r="AF13" s="51" t="str">
        <f t="shared" si="4"/>
        <v/>
      </c>
      <c r="AG13" s="50"/>
      <c r="AH13" s="50"/>
      <c r="AI13" s="51" t="str">
        <f t="shared" si="5"/>
        <v/>
      </c>
      <c r="AJ13" s="50"/>
      <c r="AK13" s="52"/>
      <c r="AL13" s="154"/>
      <c r="AM13" s="155"/>
      <c r="AN13" s="155"/>
      <c r="AO13" s="60" t="str">
        <f t="shared" si="10"/>
        <v/>
      </c>
      <c r="AP13" s="169"/>
      <c r="AQ13" s="170"/>
      <c r="AR13" s="170"/>
      <c r="AS13" s="170"/>
      <c r="AT13" s="170"/>
      <c r="AU13" s="170"/>
      <c r="AV13" s="170"/>
      <c r="AW13" s="170"/>
      <c r="AY13" s="59">
        <f t="shared" si="6"/>
        <v>0</v>
      </c>
      <c r="AZ13" s="59">
        <f t="shared" si="7"/>
        <v>0</v>
      </c>
      <c r="BA13" s="59">
        <f t="shared" si="8"/>
        <v>0</v>
      </c>
    </row>
    <row r="14" spans="1:53" ht="15" customHeight="1">
      <c r="A14" s="44">
        <v>9</v>
      </c>
      <c r="B14" s="44">
        <f t="shared" si="9"/>
        <v>0</v>
      </c>
      <c r="C14" s="44">
        <f>SUM($B$6:B14)</f>
        <v>0</v>
      </c>
      <c r="D14" s="107"/>
      <c r="E14" s="104"/>
      <c r="F14" s="105"/>
      <c r="G14" s="48"/>
      <c r="H14" s="108"/>
      <c r="I14" s="75"/>
      <c r="J14" s="75"/>
      <c r="K14" s="75"/>
      <c r="L14" s="48"/>
      <c r="M14" s="48"/>
      <c r="N14" s="49"/>
      <c r="O14" s="50"/>
      <c r="P14" s="51" t="str">
        <f t="shared" si="0"/>
        <v/>
      </c>
      <c r="Q14" s="50"/>
      <c r="R14" s="50"/>
      <c r="S14" s="51" t="str">
        <f t="shared" si="1"/>
        <v/>
      </c>
      <c r="T14" s="50"/>
      <c r="U14" s="52"/>
      <c r="V14" s="49"/>
      <c r="W14" s="50"/>
      <c r="X14" s="51" t="str">
        <f t="shared" si="2"/>
        <v/>
      </c>
      <c r="Y14" s="50"/>
      <c r="Z14" s="50"/>
      <c r="AA14" s="51" t="str">
        <f t="shared" si="3"/>
        <v/>
      </c>
      <c r="AB14" s="50"/>
      <c r="AC14" s="52"/>
      <c r="AD14" s="49"/>
      <c r="AE14" s="50"/>
      <c r="AF14" s="51" t="str">
        <f t="shared" si="4"/>
        <v/>
      </c>
      <c r="AG14" s="50"/>
      <c r="AH14" s="50"/>
      <c r="AI14" s="51" t="str">
        <f t="shared" si="5"/>
        <v/>
      </c>
      <c r="AJ14" s="50"/>
      <c r="AK14" s="52"/>
      <c r="AL14" s="154"/>
      <c r="AM14" s="155"/>
      <c r="AN14" s="155"/>
      <c r="AO14" s="60" t="str">
        <f t="shared" si="10"/>
        <v/>
      </c>
      <c r="AP14" s="169"/>
      <c r="AQ14" s="170"/>
      <c r="AR14" s="170"/>
      <c r="AS14" s="170"/>
      <c r="AT14" s="170"/>
      <c r="AU14" s="170"/>
      <c r="AV14" s="170"/>
      <c r="AW14" s="170"/>
      <c r="AY14" s="59">
        <f t="shared" si="6"/>
        <v>0</v>
      </c>
      <c r="AZ14" s="59">
        <f t="shared" si="7"/>
        <v>0</v>
      </c>
      <c r="BA14" s="59">
        <f t="shared" si="8"/>
        <v>0</v>
      </c>
    </row>
    <row r="15" spans="1:53" ht="15" customHeight="1">
      <c r="A15" s="44">
        <v>10</v>
      </c>
      <c r="B15" s="44">
        <f t="shared" si="9"/>
        <v>0</v>
      </c>
      <c r="C15" s="44">
        <f>SUM($B$6:B15)</f>
        <v>0</v>
      </c>
      <c r="D15" s="107"/>
      <c r="E15" s="104"/>
      <c r="F15" s="105"/>
      <c r="G15" s="48"/>
      <c r="H15" s="108"/>
      <c r="I15" s="75"/>
      <c r="J15" s="75"/>
      <c r="K15" s="75"/>
      <c r="L15" s="48"/>
      <c r="M15" s="48"/>
      <c r="N15" s="49"/>
      <c r="O15" s="50"/>
      <c r="P15" s="51" t="str">
        <f t="shared" si="0"/>
        <v/>
      </c>
      <c r="Q15" s="50"/>
      <c r="R15" s="50"/>
      <c r="S15" s="51" t="str">
        <f t="shared" si="1"/>
        <v/>
      </c>
      <c r="T15" s="50"/>
      <c r="U15" s="52"/>
      <c r="V15" s="49"/>
      <c r="W15" s="50"/>
      <c r="X15" s="51" t="str">
        <f t="shared" si="2"/>
        <v/>
      </c>
      <c r="Y15" s="50"/>
      <c r="Z15" s="50"/>
      <c r="AA15" s="51" t="str">
        <f t="shared" si="3"/>
        <v/>
      </c>
      <c r="AB15" s="50"/>
      <c r="AC15" s="52"/>
      <c r="AD15" s="49"/>
      <c r="AE15" s="50"/>
      <c r="AF15" s="51" t="str">
        <f t="shared" si="4"/>
        <v/>
      </c>
      <c r="AG15" s="50"/>
      <c r="AH15" s="50"/>
      <c r="AI15" s="51" t="str">
        <f t="shared" si="5"/>
        <v/>
      </c>
      <c r="AJ15" s="50"/>
      <c r="AK15" s="52"/>
      <c r="AL15" s="154"/>
      <c r="AM15" s="155"/>
      <c r="AN15" s="155"/>
      <c r="AO15" s="60" t="str">
        <f t="shared" si="10"/>
        <v/>
      </c>
      <c r="AP15" s="169"/>
      <c r="AQ15" s="170"/>
      <c r="AR15" s="170"/>
      <c r="AS15" s="170"/>
      <c r="AT15" s="170"/>
      <c r="AU15" s="170"/>
      <c r="AV15" s="170"/>
      <c r="AW15" s="170"/>
      <c r="AY15" s="59">
        <f t="shared" si="6"/>
        <v>0</v>
      </c>
      <c r="AZ15" s="59">
        <f t="shared" si="7"/>
        <v>0</v>
      </c>
      <c r="BA15" s="59">
        <f t="shared" si="8"/>
        <v>0</v>
      </c>
    </row>
    <row r="16" spans="1:53" ht="15" customHeight="1">
      <c r="A16" s="44">
        <v>11</v>
      </c>
      <c r="B16" s="44">
        <f t="shared" si="9"/>
        <v>0</v>
      </c>
      <c r="C16" s="44">
        <f>SUM($B$6:B16)</f>
        <v>0</v>
      </c>
      <c r="D16" s="107"/>
      <c r="E16" s="104"/>
      <c r="F16" s="105"/>
      <c r="G16" s="48"/>
      <c r="H16" s="48"/>
      <c r="I16" s="75"/>
      <c r="J16" s="75"/>
      <c r="K16" s="75"/>
      <c r="L16" s="48"/>
      <c r="M16" s="48"/>
      <c r="N16" s="49"/>
      <c r="O16" s="50"/>
      <c r="P16" s="51" t="str">
        <f t="shared" si="0"/>
        <v/>
      </c>
      <c r="Q16" s="50"/>
      <c r="R16" s="50"/>
      <c r="S16" s="51" t="str">
        <f t="shared" si="1"/>
        <v/>
      </c>
      <c r="T16" s="50"/>
      <c r="U16" s="52"/>
      <c r="V16" s="49"/>
      <c r="W16" s="50"/>
      <c r="X16" s="51" t="str">
        <f t="shared" si="2"/>
        <v/>
      </c>
      <c r="Y16" s="50"/>
      <c r="Z16" s="50"/>
      <c r="AA16" s="51" t="str">
        <f t="shared" si="3"/>
        <v/>
      </c>
      <c r="AB16" s="50"/>
      <c r="AC16" s="52"/>
      <c r="AD16" s="49"/>
      <c r="AE16" s="50"/>
      <c r="AF16" s="51" t="str">
        <f t="shared" si="4"/>
        <v/>
      </c>
      <c r="AG16" s="50"/>
      <c r="AH16" s="50"/>
      <c r="AI16" s="51" t="str">
        <f t="shared" si="5"/>
        <v/>
      </c>
      <c r="AJ16" s="50"/>
      <c r="AK16" s="52"/>
      <c r="AL16" s="154"/>
      <c r="AM16" s="155"/>
      <c r="AN16" s="155"/>
      <c r="AO16" s="60" t="str">
        <f t="shared" si="10"/>
        <v/>
      </c>
      <c r="AP16" s="169"/>
      <c r="AQ16" s="170"/>
      <c r="AR16" s="170"/>
      <c r="AS16" s="170"/>
      <c r="AT16" s="170"/>
      <c r="AU16" s="170"/>
      <c r="AV16" s="170"/>
      <c r="AW16" s="170"/>
      <c r="AY16" s="59">
        <f t="shared" si="6"/>
        <v>0</v>
      </c>
      <c r="AZ16" s="59">
        <f t="shared" si="7"/>
        <v>0</v>
      </c>
      <c r="BA16" s="59">
        <f t="shared" si="8"/>
        <v>0</v>
      </c>
    </row>
    <row r="17" spans="1:53" ht="15" customHeight="1">
      <c r="A17" s="44">
        <v>12</v>
      </c>
      <c r="B17" s="44">
        <f t="shared" si="9"/>
        <v>0</v>
      </c>
      <c r="C17" s="44">
        <f>SUM($B$6:B17)</f>
        <v>0</v>
      </c>
      <c r="D17" s="107"/>
      <c r="E17" s="104"/>
      <c r="F17" s="105"/>
      <c r="G17" s="48"/>
      <c r="H17" s="48"/>
      <c r="I17" s="75"/>
      <c r="J17" s="75"/>
      <c r="K17" s="75"/>
      <c r="L17" s="48"/>
      <c r="M17" s="48"/>
      <c r="N17" s="49"/>
      <c r="O17" s="50"/>
      <c r="P17" s="51" t="str">
        <f t="shared" si="0"/>
        <v/>
      </c>
      <c r="Q17" s="50"/>
      <c r="R17" s="50"/>
      <c r="S17" s="51" t="str">
        <f t="shared" si="1"/>
        <v/>
      </c>
      <c r="T17" s="50"/>
      <c r="U17" s="52"/>
      <c r="V17" s="49"/>
      <c r="W17" s="50"/>
      <c r="X17" s="51" t="str">
        <f t="shared" si="2"/>
        <v/>
      </c>
      <c r="Y17" s="50"/>
      <c r="Z17" s="50"/>
      <c r="AA17" s="51" t="str">
        <f t="shared" si="3"/>
        <v/>
      </c>
      <c r="AB17" s="50"/>
      <c r="AC17" s="52"/>
      <c r="AD17" s="49"/>
      <c r="AE17" s="50"/>
      <c r="AF17" s="51" t="str">
        <f t="shared" si="4"/>
        <v/>
      </c>
      <c r="AG17" s="50"/>
      <c r="AH17" s="50"/>
      <c r="AI17" s="51" t="str">
        <f t="shared" si="5"/>
        <v/>
      </c>
      <c r="AJ17" s="50"/>
      <c r="AK17" s="52"/>
      <c r="AL17" s="154"/>
      <c r="AM17" s="155"/>
      <c r="AN17" s="155"/>
      <c r="AO17" s="60" t="str">
        <f t="shared" si="10"/>
        <v/>
      </c>
      <c r="AP17" s="169"/>
      <c r="AQ17" s="170"/>
      <c r="AR17" s="170"/>
      <c r="AS17" s="170"/>
      <c r="AT17" s="170"/>
      <c r="AU17" s="170"/>
      <c r="AV17" s="170"/>
      <c r="AW17" s="170"/>
      <c r="AY17" s="59">
        <f t="shared" si="6"/>
        <v>0</v>
      </c>
      <c r="AZ17" s="59">
        <f t="shared" si="7"/>
        <v>0</v>
      </c>
      <c r="BA17" s="59">
        <f t="shared" si="8"/>
        <v>0</v>
      </c>
    </row>
    <row r="18" spans="1:53" ht="15" customHeight="1">
      <c r="A18" s="44">
        <v>13</v>
      </c>
      <c r="B18" s="44">
        <f t="shared" si="9"/>
        <v>0</v>
      </c>
      <c r="C18" s="44">
        <f>SUM($B$6:B18)</f>
        <v>0</v>
      </c>
      <c r="D18" s="107"/>
      <c r="E18" s="104"/>
      <c r="F18" s="105"/>
      <c r="G18" s="48"/>
      <c r="H18" s="48"/>
      <c r="I18" s="75"/>
      <c r="J18" s="75"/>
      <c r="K18" s="75"/>
      <c r="L18" s="48"/>
      <c r="M18" s="48"/>
      <c r="N18" s="49"/>
      <c r="O18" s="50"/>
      <c r="P18" s="51" t="str">
        <f t="shared" si="0"/>
        <v/>
      </c>
      <c r="Q18" s="50"/>
      <c r="R18" s="50"/>
      <c r="S18" s="51" t="str">
        <f t="shared" si="1"/>
        <v/>
      </c>
      <c r="T18" s="50"/>
      <c r="U18" s="52"/>
      <c r="V18" s="49"/>
      <c r="W18" s="50"/>
      <c r="X18" s="51" t="str">
        <f t="shared" si="2"/>
        <v/>
      </c>
      <c r="Y18" s="50"/>
      <c r="Z18" s="50"/>
      <c r="AA18" s="51" t="str">
        <f t="shared" si="3"/>
        <v/>
      </c>
      <c r="AB18" s="50"/>
      <c r="AC18" s="52"/>
      <c r="AD18" s="49"/>
      <c r="AE18" s="50"/>
      <c r="AF18" s="51" t="str">
        <f t="shared" si="4"/>
        <v/>
      </c>
      <c r="AG18" s="50"/>
      <c r="AH18" s="50"/>
      <c r="AI18" s="51" t="str">
        <f t="shared" si="5"/>
        <v/>
      </c>
      <c r="AJ18" s="50"/>
      <c r="AK18" s="52"/>
      <c r="AL18" s="154"/>
      <c r="AM18" s="155"/>
      <c r="AN18" s="155"/>
      <c r="AO18" s="60" t="str">
        <f t="shared" si="10"/>
        <v/>
      </c>
      <c r="AP18" s="169"/>
      <c r="AQ18" s="170"/>
      <c r="AR18" s="170"/>
      <c r="AS18" s="170"/>
      <c r="AT18" s="170"/>
      <c r="AU18" s="170"/>
      <c r="AV18" s="170"/>
      <c r="AW18" s="170"/>
      <c r="AY18" s="59">
        <f t="shared" si="6"/>
        <v>0</v>
      </c>
      <c r="AZ18" s="59">
        <f t="shared" si="7"/>
        <v>0</v>
      </c>
      <c r="BA18" s="59">
        <f t="shared" si="8"/>
        <v>0</v>
      </c>
    </row>
    <row r="19" spans="1:53" ht="15" customHeight="1">
      <c r="A19" s="44">
        <v>14</v>
      </c>
      <c r="B19" s="44">
        <f t="shared" si="9"/>
        <v>0</v>
      </c>
      <c r="C19" s="44">
        <f>SUM($B$6:B19)</f>
        <v>0</v>
      </c>
      <c r="D19" s="107"/>
      <c r="E19" s="104"/>
      <c r="F19" s="105"/>
      <c r="G19" s="48"/>
      <c r="H19" s="48"/>
      <c r="I19" s="75"/>
      <c r="J19" s="75"/>
      <c r="K19" s="75"/>
      <c r="L19" s="48"/>
      <c r="M19" s="48"/>
      <c r="N19" s="49"/>
      <c r="O19" s="50"/>
      <c r="P19" s="51" t="str">
        <f t="shared" si="0"/>
        <v/>
      </c>
      <c r="Q19" s="50"/>
      <c r="R19" s="50"/>
      <c r="S19" s="51" t="str">
        <f t="shared" si="1"/>
        <v/>
      </c>
      <c r="T19" s="50"/>
      <c r="U19" s="52"/>
      <c r="V19" s="49"/>
      <c r="W19" s="50"/>
      <c r="X19" s="51" t="str">
        <f t="shared" si="2"/>
        <v/>
      </c>
      <c r="Y19" s="50"/>
      <c r="Z19" s="50"/>
      <c r="AA19" s="51" t="str">
        <f t="shared" si="3"/>
        <v/>
      </c>
      <c r="AB19" s="50"/>
      <c r="AC19" s="52"/>
      <c r="AD19" s="49"/>
      <c r="AE19" s="50"/>
      <c r="AF19" s="51" t="str">
        <f t="shared" si="4"/>
        <v/>
      </c>
      <c r="AG19" s="50"/>
      <c r="AH19" s="50"/>
      <c r="AI19" s="51" t="str">
        <f t="shared" si="5"/>
        <v/>
      </c>
      <c r="AJ19" s="50"/>
      <c r="AK19" s="52"/>
      <c r="AL19" s="154"/>
      <c r="AM19" s="155"/>
      <c r="AN19" s="155"/>
      <c r="AO19" s="60" t="str">
        <f t="shared" si="10"/>
        <v/>
      </c>
      <c r="AP19" s="169"/>
      <c r="AQ19" s="170"/>
      <c r="AR19" s="170"/>
      <c r="AS19" s="170"/>
      <c r="AT19" s="170"/>
      <c r="AU19" s="170"/>
      <c r="AV19" s="170"/>
      <c r="AW19" s="170"/>
      <c r="AY19" s="59">
        <f t="shared" si="6"/>
        <v>0</v>
      </c>
      <c r="AZ19" s="59">
        <f t="shared" si="7"/>
        <v>0</v>
      </c>
      <c r="BA19" s="59">
        <f t="shared" si="8"/>
        <v>0</v>
      </c>
    </row>
    <row r="20" spans="1:53" ht="15" customHeight="1">
      <c r="A20" s="44">
        <v>15</v>
      </c>
      <c r="B20" s="44">
        <f t="shared" si="9"/>
        <v>0</v>
      </c>
      <c r="C20" s="44">
        <f>SUM($B$6:B20)</f>
        <v>0</v>
      </c>
      <c r="D20" s="107"/>
      <c r="E20" s="104"/>
      <c r="F20" s="105"/>
      <c r="G20" s="48"/>
      <c r="H20" s="48"/>
      <c r="I20" s="75"/>
      <c r="J20" s="75"/>
      <c r="K20" s="75"/>
      <c r="L20" s="48"/>
      <c r="M20" s="48"/>
      <c r="N20" s="49"/>
      <c r="O20" s="50"/>
      <c r="P20" s="51" t="str">
        <f t="shared" si="0"/>
        <v/>
      </c>
      <c r="Q20" s="50"/>
      <c r="R20" s="50"/>
      <c r="S20" s="51" t="str">
        <f t="shared" si="1"/>
        <v/>
      </c>
      <c r="T20" s="50"/>
      <c r="U20" s="52"/>
      <c r="V20" s="49"/>
      <c r="W20" s="50"/>
      <c r="X20" s="51" t="str">
        <f t="shared" si="2"/>
        <v/>
      </c>
      <c r="Y20" s="50"/>
      <c r="Z20" s="50"/>
      <c r="AA20" s="51" t="str">
        <f t="shared" si="3"/>
        <v/>
      </c>
      <c r="AB20" s="50"/>
      <c r="AC20" s="52"/>
      <c r="AD20" s="49"/>
      <c r="AE20" s="50"/>
      <c r="AF20" s="51" t="str">
        <f t="shared" si="4"/>
        <v/>
      </c>
      <c r="AG20" s="50"/>
      <c r="AH20" s="50"/>
      <c r="AI20" s="51" t="str">
        <f t="shared" si="5"/>
        <v/>
      </c>
      <c r="AJ20" s="50"/>
      <c r="AK20" s="52"/>
      <c r="AL20" s="154"/>
      <c r="AM20" s="155"/>
      <c r="AN20" s="155"/>
      <c r="AO20" s="60" t="str">
        <f t="shared" si="10"/>
        <v/>
      </c>
      <c r="AP20" s="169"/>
      <c r="AQ20" s="170"/>
      <c r="AR20" s="170"/>
      <c r="AS20" s="170"/>
      <c r="AT20" s="170"/>
      <c r="AU20" s="170"/>
      <c r="AV20" s="170"/>
      <c r="AW20" s="170"/>
      <c r="AY20" s="59">
        <f t="shared" si="6"/>
        <v>0</v>
      </c>
      <c r="AZ20" s="59">
        <f t="shared" si="7"/>
        <v>0</v>
      </c>
      <c r="BA20" s="59">
        <f t="shared" si="8"/>
        <v>0</v>
      </c>
    </row>
    <row r="21" spans="1:53" ht="15" customHeight="1">
      <c r="A21" s="44">
        <v>16</v>
      </c>
      <c r="B21" s="44">
        <f t="shared" si="9"/>
        <v>0</v>
      </c>
      <c r="C21" s="44">
        <f>SUM($B$6:B21)</f>
        <v>0</v>
      </c>
      <c r="D21" s="107"/>
      <c r="E21" s="104"/>
      <c r="F21" s="105"/>
      <c r="G21" s="48"/>
      <c r="H21" s="48"/>
      <c r="I21" s="75"/>
      <c r="J21" s="75"/>
      <c r="K21" s="75"/>
      <c r="L21" s="48"/>
      <c r="M21" s="48"/>
      <c r="N21" s="49"/>
      <c r="O21" s="50"/>
      <c r="P21" s="51" t="str">
        <f t="shared" si="0"/>
        <v/>
      </c>
      <c r="Q21" s="50"/>
      <c r="R21" s="50"/>
      <c r="S21" s="51" t="str">
        <f t="shared" si="1"/>
        <v/>
      </c>
      <c r="T21" s="50"/>
      <c r="U21" s="52"/>
      <c r="V21" s="49"/>
      <c r="W21" s="50"/>
      <c r="X21" s="51" t="str">
        <f t="shared" si="2"/>
        <v/>
      </c>
      <c r="Y21" s="50"/>
      <c r="Z21" s="50"/>
      <c r="AA21" s="51" t="str">
        <f t="shared" si="3"/>
        <v/>
      </c>
      <c r="AB21" s="50"/>
      <c r="AC21" s="52"/>
      <c r="AD21" s="49"/>
      <c r="AE21" s="50"/>
      <c r="AF21" s="51" t="str">
        <f t="shared" si="4"/>
        <v/>
      </c>
      <c r="AG21" s="50"/>
      <c r="AH21" s="50"/>
      <c r="AI21" s="51" t="str">
        <f t="shared" si="5"/>
        <v/>
      </c>
      <c r="AJ21" s="50"/>
      <c r="AK21" s="52"/>
      <c r="AL21" s="154"/>
      <c r="AM21" s="155"/>
      <c r="AN21" s="155"/>
      <c r="AO21" s="60" t="str">
        <f t="shared" si="10"/>
        <v/>
      </c>
      <c r="AP21" s="169"/>
      <c r="AQ21" s="170"/>
      <c r="AR21" s="170"/>
      <c r="AS21" s="170"/>
      <c r="AT21" s="170"/>
      <c r="AU21" s="170"/>
      <c r="AV21" s="170"/>
      <c r="AW21" s="170"/>
      <c r="AY21" s="59">
        <f t="shared" si="6"/>
        <v>0</v>
      </c>
      <c r="AZ21" s="59">
        <f t="shared" si="7"/>
        <v>0</v>
      </c>
      <c r="BA21" s="59">
        <f t="shared" si="8"/>
        <v>0</v>
      </c>
    </row>
    <row r="22" spans="1:53" ht="15" customHeight="1">
      <c r="A22" s="44">
        <v>17</v>
      </c>
      <c r="B22" s="44">
        <f t="shared" si="9"/>
        <v>0</v>
      </c>
      <c r="C22" s="44">
        <f>SUM($B$6:B22)</f>
        <v>0</v>
      </c>
      <c r="D22" s="107"/>
      <c r="E22" s="104"/>
      <c r="F22" s="105"/>
      <c r="G22" s="48"/>
      <c r="H22" s="48"/>
      <c r="I22" s="75"/>
      <c r="J22" s="75"/>
      <c r="K22" s="75"/>
      <c r="L22" s="48"/>
      <c r="M22" s="48"/>
      <c r="N22" s="49"/>
      <c r="O22" s="50"/>
      <c r="P22" s="51" t="str">
        <f t="shared" si="0"/>
        <v/>
      </c>
      <c r="Q22" s="50"/>
      <c r="R22" s="50"/>
      <c r="S22" s="51" t="str">
        <f t="shared" si="1"/>
        <v/>
      </c>
      <c r="T22" s="50"/>
      <c r="U22" s="52"/>
      <c r="V22" s="49"/>
      <c r="W22" s="50"/>
      <c r="X22" s="51" t="str">
        <f t="shared" si="2"/>
        <v/>
      </c>
      <c r="Y22" s="50"/>
      <c r="Z22" s="50"/>
      <c r="AA22" s="51" t="str">
        <f t="shared" si="3"/>
        <v/>
      </c>
      <c r="AB22" s="50"/>
      <c r="AC22" s="52"/>
      <c r="AD22" s="49"/>
      <c r="AE22" s="50"/>
      <c r="AF22" s="51" t="str">
        <f t="shared" si="4"/>
        <v/>
      </c>
      <c r="AG22" s="50"/>
      <c r="AH22" s="50"/>
      <c r="AI22" s="51" t="str">
        <f t="shared" si="5"/>
        <v/>
      </c>
      <c r="AJ22" s="50"/>
      <c r="AK22" s="52"/>
      <c r="AL22" s="154"/>
      <c r="AM22" s="155"/>
      <c r="AN22" s="155"/>
      <c r="AO22" s="60" t="str">
        <f t="shared" si="10"/>
        <v/>
      </c>
      <c r="AP22" s="169"/>
      <c r="AQ22" s="170"/>
      <c r="AR22" s="170"/>
      <c r="AS22" s="170"/>
      <c r="AT22" s="170"/>
      <c r="AU22" s="170"/>
      <c r="AV22" s="170"/>
      <c r="AW22" s="170"/>
      <c r="AY22" s="59">
        <f t="shared" si="6"/>
        <v>0</v>
      </c>
      <c r="AZ22" s="59">
        <f t="shared" ref="AZ22:AZ45" si="11">COUNTIF(J22,"*Ｍ*")</f>
        <v>0</v>
      </c>
      <c r="BA22" s="59">
        <f t="shared" ref="BA22:BA45" si="12">COUNTIF(K22,"*Ｍ*")</f>
        <v>0</v>
      </c>
    </row>
    <row r="23" spans="1:53" ht="15" customHeight="1">
      <c r="A23" s="44">
        <v>18</v>
      </c>
      <c r="B23" s="44">
        <f t="shared" si="9"/>
        <v>0</v>
      </c>
      <c r="C23" s="44">
        <f>SUM($B$6:B23)</f>
        <v>0</v>
      </c>
      <c r="D23" s="107"/>
      <c r="E23" s="104"/>
      <c r="F23" s="105"/>
      <c r="G23" s="48"/>
      <c r="H23" s="48"/>
      <c r="I23" s="75"/>
      <c r="J23" s="75"/>
      <c r="K23" s="75"/>
      <c r="L23" s="48"/>
      <c r="M23" s="48"/>
      <c r="N23" s="49"/>
      <c r="O23" s="50"/>
      <c r="P23" s="51" t="str">
        <f t="shared" si="0"/>
        <v/>
      </c>
      <c r="Q23" s="50"/>
      <c r="R23" s="50"/>
      <c r="S23" s="51" t="str">
        <f t="shared" si="1"/>
        <v/>
      </c>
      <c r="T23" s="50"/>
      <c r="U23" s="52"/>
      <c r="V23" s="49"/>
      <c r="W23" s="50"/>
      <c r="X23" s="51" t="str">
        <f t="shared" si="2"/>
        <v/>
      </c>
      <c r="Y23" s="50"/>
      <c r="Z23" s="50"/>
      <c r="AA23" s="51" t="str">
        <f t="shared" si="3"/>
        <v/>
      </c>
      <c r="AB23" s="50"/>
      <c r="AC23" s="52"/>
      <c r="AD23" s="49"/>
      <c r="AE23" s="50"/>
      <c r="AF23" s="51" t="str">
        <f t="shared" si="4"/>
        <v/>
      </c>
      <c r="AG23" s="50"/>
      <c r="AH23" s="50"/>
      <c r="AI23" s="51" t="str">
        <f t="shared" si="5"/>
        <v/>
      </c>
      <c r="AJ23" s="50"/>
      <c r="AK23" s="52"/>
      <c r="AL23" s="154"/>
      <c r="AM23" s="155"/>
      <c r="AN23" s="155"/>
      <c r="AO23" s="60" t="str">
        <f t="shared" si="10"/>
        <v/>
      </c>
      <c r="AP23" s="169"/>
      <c r="AQ23" s="170"/>
      <c r="AR23" s="170"/>
      <c r="AS23" s="170"/>
      <c r="AT23" s="170"/>
      <c r="AU23" s="170"/>
      <c r="AV23" s="170"/>
      <c r="AW23" s="170"/>
      <c r="AY23" s="59">
        <f t="shared" si="6"/>
        <v>0</v>
      </c>
      <c r="AZ23" s="59">
        <f t="shared" si="11"/>
        <v>0</v>
      </c>
      <c r="BA23" s="59">
        <f t="shared" si="12"/>
        <v>0</v>
      </c>
    </row>
    <row r="24" spans="1:53" ht="15" customHeight="1">
      <c r="A24" s="44">
        <v>19</v>
      </c>
      <c r="B24" s="44">
        <f t="shared" si="9"/>
        <v>0</v>
      </c>
      <c r="C24" s="44">
        <f>SUM($B$6:B24)</f>
        <v>0</v>
      </c>
      <c r="D24" s="107"/>
      <c r="E24" s="104"/>
      <c r="F24" s="105"/>
      <c r="G24" s="48"/>
      <c r="H24" s="48"/>
      <c r="I24" s="75"/>
      <c r="J24" s="75"/>
      <c r="K24" s="75"/>
      <c r="L24" s="48"/>
      <c r="M24" s="48"/>
      <c r="N24" s="49"/>
      <c r="O24" s="50"/>
      <c r="P24" s="51" t="str">
        <f t="shared" si="0"/>
        <v/>
      </c>
      <c r="Q24" s="50"/>
      <c r="R24" s="50"/>
      <c r="S24" s="51" t="str">
        <f t="shared" si="1"/>
        <v/>
      </c>
      <c r="T24" s="50"/>
      <c r="U24" s="52"/>
      <c r="V24" s="49"/>
      <c r="W24" s="50"/>
      <c r="X24" s="51" t="str">
        <f t="shared" si="2"/>
        <v/>
      </c>
      <c r="Y24" s="50"/>
      <c r="Z24" s="50"/>
      <c r="AA24" s="51" t="str">
        <f t="shared" si="3"/>
        <v/>
      </c>
      <c r="AB24" s="50"/>
      <c r="AC24" s="52"/>
      <c r="AD24" s="49"/>
      <c r="AE24" s="50"/>
      <c r="AF24" s="51" t="str">
        <f t="shared" si="4"/>
        <v/>
      </c>
      <c r="AG24" s="50"/>
      <c r="AH24" s="50"/>
      <c r="AI24" s="51" t="str">
        <f t="shared" si="5"/>
        <v/>
      </c>
      <c r="AJ24" s="50"/>
      <c r="AK24" s="52"/>
      <c r="AL24" s="154"/>
      <c r="AM24" s="155"/>
      <c r="AN24" s="155"/>
      <c r="AO24" s="60" t="str">
        <f t="shared" si="10"/>
        <v/>
      </c>
      <c r="AP24" s="169"/>
      <c r="AQ24" s="170"/>
      <c r="AR24" s="170"/>
      <c r="AS24" s="170"/>
      <c r="AT24" s="170"/>
      <c r="AU24" s="170"/>
      <c r="AV24" s="170"/>
      <c r="AW24" s="170"/>
      <c r="AY24" s="59">
        <f t="shared" si="6"/>
        <v>0</v>
      </c>
      <c r="AZ24" s="59">
        <f t="shared" si="11"/>
        <v>0</v>
      </c>
      <c r="BA24" s="59">
        <f t="shared" si="12"/>
        <v>0</v>
      </c>
    </row>
    <row r="25" spans="1:53" ht="15" customHeight="1">
      <c r="A25" s="44">
        <v>20</v>
      </c>
      <c r="B25" s="44">
        <f t="shared" si="9"/>
        <v>0</v>
      </c>
      <c r="C25" s="44">
        <f>SUM($B$6:B25)</f>
        <v>0</v>
      </c>
      <c r="D25" s="107"/>
      <c r="E25" s="104"/>
      <c r="F25" s="105"/>
      <c r="G25" s="48"/>
      <c r="H25" s="48"/>
      <c r="I25" s="75"/>
      <c r="J25" s="75"/>
      <c r="K25" s="75"/>
      <c r="L25" s="48"/>
      <c r="M25" s="48"/>
      <c r="N25" s="49"/>
      <c r="O25" s="50"/>
      <c r="P25" s="51" t="str">
        <f t="shared" si="0"/>
        <v/>
      </c>
      <c r="Q25" s="50"/>
      <c r="R25" s="50"/>
      <c r="S25" s="51" t="str">
        <f t="shared" si="1"/>
        <v/>
      </c>
      <c r="T25" s="50"/>
      <c r="U25" s="52"/>
      <c r="V25" s="49"/>
      <c r="W25" s="50"/>
      <c r="X25" s="51" t="str">
        <f t="shared" si="2"/>
        <v/>
      </c>
      <c r="Y25" s="50"/>
      <c r="Z25" s="50"/>
      <c r="AA25" s="51" t="str">
        <f t="shared" si="3"/>
        <v/>
      </c>
      <c r="AB25" s="50"/>
      <c r="AC25" s="52"/>
      <c r="AD25" s="49"/>
      <c r="AE25" s="50"/>
      <c r="AF25" s="51" t="str">
        <f t="shared" si="4"/>
        <v/>
      </c>
      <c r="AG25" s="50"/>
      <c r="AH25" s="50"/>
      <c r="AI25" s="51" t="str">
        <f t="shared" si="5"/>
        <v/>
      </c>
      <c r="AJ25" s="50"/>
      <c r="AK25" s="52"/>
      <c r="AL25" s="154"/>
      <c r="AM25" s="155"/>
      <c r="AN25" s="155"/>
      <c r="AO25" s="60" t="str">
        <f t="shared" si="10"/>
        <v/>
      </c>
      <c r="AP25" s="169"/>
      <c r="AQ25" s="170"/>
      <c r="AR25" s="170"/>
      <c r="AS25" s="170"/>
      <c r="AT25" s="170"/>
      <c r="AU25" s="170"/>
      <c r="AV25" s="170"/>
      <c r="AW25" s="170"/>
      <c r="AY25" s="59">
        <f t="shared" si="6"/>
        <v>0</v>
      </c>
      <c r="AZ25" s="59">
        <f t="shared" si="11"/>
        <v>0</v>
      </c>
      <c r="BA25" s="59">
        <f t="shared" si="12"/>
        <v>0</v>
      </c>
    </row>
    <row r="26" spans="1:53" ht="15" customHeight="1">
      <c r="A26" s="44">
        <v>21</v>
      </c>
      <c r="B26" s="44">
        <f t="shared" si="9"/>
        <v>0</v>
      </c>
      <c r="C26" s="44">
        <f>SUM($B$6:B26)</f>
        <v>0</v>
      </c>
      <c r="D26" s="107"/>
      <c r="E26" s="104"/>
      <c r="F26" s="105"/>
      <c r="G26" s="48"/>
      <c r="H26" s="48"/>
      <c r="I26" s="75"/>
      <c r="J26" s="75"/>
      <c r="K26" s="75"/>
      <c r="L26" s="48"/>
      <c r="M26" s="48"/>
      <c r="N26" s="49"/>
      <c r="O26" s="50"/>
      <c r="P26" s="51" t="str">
        <f t="shared" si="0"/>
        <v/>
      </c>
      <c r="Q26" s="50"/>
      <c r="R26" s="50"/>
      <c r="S26" s="51" t="str">
        <f t="shared" si="1"/>
        <v/>
      </c>
      <c r="T26" s="50"/>
      <c r="U26" s="52"/>
      <c r="V26" s="49"/>
      <c r="W26" s="50"/>
      <c r="X26" s="51" t="str">
        <f t="shared" si="2"/>
        <v/>
      </c>
      <c r="Y26" s="50"/>
      <c r="Z26" s="50"/>
      <c r="AA26" s="51" t="str">
        <f t="shared" si="3"/>
        <v/>
      </c>
      <c r="AB26" s="50"/>
      <c r="AC26" s="52"/>
      <c r="AD26" s="49"/>
      <c r="AE26" s="50"/>
      <c r="AF26" s="51" t="str">
        <f t="shared" si="4"/>
        <v/>
      </c>
      <c r="AG26" s="50"/>
      <c r="AH26" s="50"/>
      <c r="AI26" s="51" t="str">
        <f t="shared" si="5"/>
        <v/>
      </c>
      <c r="AJ26" s="50"/>
      <c r="AK26" s="52"/>
      <c r="AL26" s="154"/>
      <c r="AM26" s="155"/>
      <c r="AN26" s="155"/>
      <c r="AO26" s="60" t="str">
        <f t="shared" si="10"/>
        <v/>
      </c>
      <c r="AP26" s="169"/>
      <c r="AQ26" s="170"/>
      <c r="AR26" s="170"/>
      <c r="AS26" s="170"/>
      <c r="AT26" s="170"/>
      <c r="AU26" s="170"/>
      <c r="AV26" s="170"/>
      <c r="AW26" s="170"/>
      <c r="AY26" s="59">
        <f t="shared" si="6"/>
        <v>0</v>
      </c>
      <c r="AZ26" s="59">
        <f t="shared" si="11"/>
        <v>0</v>
      </c>
      <c r="BA26" s="59">
        <f t="shared" si="12"/>
        <v>0</v>
      </c>
    </row>
    <row r="27" spans="1:53" ht="15" customHeight="1">
      <c r="A27" s="44">
        <v>22</v>
      </c>
      <c r="B27" s="44">
        <f t="shared" si="9"/>
        <v>0</v>
      </c>
      <c r="C27" s="44">
        <f>SUM($B$6:B27)</f>
        <v>0</v>
      </c>
      <c r="D27" s="107"/>
      <c r="E27" s="104"/>
      <c r="F27" s="105"/>
      <c r="G27" s="48"/>
      <c r="H27" s="48"/>
      <c r="I27" s="75"/>
      <c r="J27" s="75"/>
      <c r="K27" s="75"/>
      <c r="L27" s="48"/>
      <c r="M27" s="48"/>
      <c r="N27" s="49"/>
      <c r="O27" s="50"/>
      <c r="P27" s="51" t="str">
        <f t="shared" si="0"/>
        <v/>
      </c>
      <c r="Q27" s="50"/>
      <c r="R27" s="50"/>
      <c r="S27" s="51" t="str">
        <f t="shared" si="1"/>
        <v/>
      </c>
      <c r="T27" s="50"/>
      <c r="U27" s="52"/>
      <c r="V27" s="49"/>
      <c r="W27" s="50"/>
      <c r="X27" s="51" t="str">
        <f t="shared" si="2"/>
        <v/>
      </c>
      <c r="Y27" s="50"/>
      <c r="Z27" s="50"/>
      <c r="AA27" s="51" t="str">
        <f t="shared" si="3"/>
        <v/>
      </c>
      <c r="AB27" s="50"/>
      <c r="AC27" s="52"/>
      <c r="AD27" s="49"/>
      <c r="AE27" s="50"/>
      <c r="AF27" s="51" t="str">
        <f t="shared" si="4"/>
        <v/>
      </c>
      <c r="AG27" s="50"/>
      <c r="AH27" s="50"/>
      <c r="AI27" s="51" t="str">
        <f t="shared" si="5"/>
        <v/>
      </c>
      <c r="AJ27" s="50"/>
      <c r="AK27" s="52"/>
      <c r="AL27" s="154"/>
      <c r="AM27" s="155"/>
      <c r="AN27" s="155"/>
      <c r="AO27" s="60" t="str">
        <f t="shared" si="10"/>
        <v/>
      </c>
      <c r="AP27" s="169"/>
      <c r="AQ27" s="170"/>
      <c r="AR27" s="170"/>
      <c r="AS27" s="170"/>
      <c r="AT27" s="170"/>
      <c r="AU27" s="170"/>
      <c r="AV27" s="170"/>
      <c r="AW27" s="170"/>
      <c r="AY27" s="59">
        <f t="shared" si="6"/>
        <v>0</v>
      </c>
      <c r="AZ27" s="59">
        <f t="shared" si="11"/>
        <v>0</v>
      </c>
      <c r="BA27" s="59">
        <f t="shared" si="12"/>
        <v>0</v>
      </c>
    </row>
    <row r="28" spans="1:53" ht="15" customHeight="1">
      <c r="A28" s="44">
        <v>23</v>
      </c>
      <c r="B28" s="44">
        <f t="shared" si="9"/>
        <v>0</v>
      </c>
      <c r="C28" s="44">
        <f>SUM($B$6:B28)</f>
        <v>0</v>
      </c>
      <c r="D28" s="107"/>
      <c r="E28" s="104"/>
      <c r="F28" s="105"/>
      <c r="G28" s="48"/>
      <c r="H28" s="48"/>
      <c r="I28" s="75"/>
      <c r="J28" s="75"/>
      <c r="K28" s="75"/>
      <c r="L28" s="48"/>
      <c r="M28" s="48"/>
      <c r="N28" s="49"/>
      <c r="O28" s="50"/>
      <c r="P28" s="51" t="str">
        <f t="shared" si="0"/>
        <v/>
      </c>
      <c r="Q28" s="50"/>
      <c r="R28" s="50"/>
      <c r="S28" s="51" t="str">
        <f t="shared" si="1"/>
        <v/>
      </c>
      <c r="T28" s="50"/>
      <c r="U28" s="52"/>
      <c r="V28" s="49"/>
      <c r="W28" s="50"/>
      <c r="X28" s="51" t="str">
        <f t="shared" si="2"/>
        <v/>
      </c>
      <c r="Y28" s="50"/>
      <c r="Z28" s="50"/>
      <c r="AA28" s="51" t="str">
        <f t="shared" si="3"/>
        <v/>
      </c>
      <c r="AB28" s="50"/>
      <c r="AC28" s="52"/>
      <c r="AD28" s="49"/>
      <c r="AE28" s="50"/>
      <c r="AF28" s="51" t="str">
        <f t="shared" si="4"/>
        <v/>
      </c>
      <c r="AG28" s="50"/>
      <c r="AH28" s="50"/>
      <c r="AI28" s="51" t="str">
        <f t="shared" si="5"/>
        <v/>
      </c>
      <c r="AJ28" s="50"/>
      <c r="AK28" s="52"/>
      <c r="AL28" s="154"/>
      <c r="AM28" s="155"/>
      <c r="AN28" s="155"/>
      <c r="AO28" s="60" t="str">
        <f t="shared" si="10"/>
        <v/>
      </c>
      <c r="AP28" s="169"/>
      <c r="AQ28" s="170"/>
      <c r="AR28" s="170"/>
      <c r="AS28" s="170"/>
      <c r="AT28" s="170"/>
      <c r="AU28" s="170"/>
      <c r="AV28" s="170"/>
      <c r="AW28" s="170"/>
      <c r="AY28" s="59">
        <f t="shared" si="6"/>
        <v>0</v>
      </c>
      <c r="AZ28" s="59">
        <f t="shared" si="11"/>
        <v>0</v>
      </c>
      <c r="BA28" s="59">
        <f t="shared" si="12"/>
        <v>0</v>
      </c>
    </row>
    <row r="29" spans="1:53" ht="15" customHeight="1">
      <c r="A29" s="44">
        <v>24</v>
      </c>
      <c r="B29" s="44">
        <f t="shared" si="9"/>
        <v>0</v>
      </c>
      <c r="C29" s="44">
        <f>SUM($B$6:B29)</f>
        <v>0</v>
      </c>
      <c r="D29" s="107"/>
      <c r="E29" s="104"/>
      <c r="F29" s="105"/>
      <c r="G29" s="48"/>
      <c r="H29" s="48"/>
      <c r="I29" s="75"/>
      <c r="J29" s="75"/>
      <c r="K29" s="75"/>
      <c r="L29" s="48"/>
      <c r="M29" s="48"/>
      <c r="N29" s="49"/>
      <c r="O29" s="50"/>
      <c r="P29" s="51" t="str">
        <f t="shared" si="0"/>
        <v/>
      </c>
      <c r="Q29" s="50"/>
      <c r="R29" s="50"/>
      <c r="S29" s="51" t="str">
        <f t="shared" si="1"/>
        <v/>
      </c>
      <c r="T29" s="50"/>
      <c r="U29" s="52"/>
      <c r="V29" s="49"/>
      <c r="W29" s="50"/>
      <c r="X29" s="51" t="str">
        <f t="shared" si="2"/>
        <v/>
      </c>
      <c r="Y29" s="50"/>
      <c r="Z29" s="50"/>
      <c r="AA29" s="51" t="str">
        <f t="shared" si="3"/>
        <v/>
      </c>
      <c r="AB29" s="50"/>
      <c r="AC29" s="52"/>
      <c r="AD29" s="49"/>
      <c r="AE29" s="50"/>
      <c r="AF29" s="51" t="str">
        <f t="shared" si="4"/>
        <v/>
      </c>
      <c r="AG29" s="50"/>
      <c r="AH29" s="50"/>
      <c r="AI29" s="51" t="str">
        <f t="shared" si="5"/>
        <v/>
      </c>
      <c r="AJ29" s="50"/>
      <c r="AK29" s="52"/>
      <c r="AL29" s="154"/>
      <c r="AM29" s="155"/>
      <c r="AN29" s="155"/>
      <c r="AO29" s="60" t="str">
        <f t="shared" si="10"/>
        <v/>
      </c>
      <c r="AP29" s="169"/>
      <c r="AQ29" s="170"/>
      <c r="AR29" s="170"/>
      <c r="AS29" s="170"/>
      <c r="AT29" s="170"/>
      <c r="AU29" s="170"/>
      <c r="AV29" s="170"/>
      <c r="AW29" s="170"/>
      <c r="AY29" s="59">
        <f t="shared" si="6"/>
        <v>0</v>
      </c>
      <c r="AZ29" s="59">
        <f t="shared" si="11"/>
        <v>0</v>
      </c>
      <c r="BA29" s="59">
        <f t="shared" si="12"/>
        <v>0</v>
      </c>
    </row>
    <row r="30" spans="1:53" ht="15" customHeight="1">
      <c r="A30" s="44">
        <v>25</v>
      </c>
      <c r="B30" s="44">
        <f t="shared" si="9"/>
        <v>0</v>
      </c>
      <c r="C30" s="44">
        <f>SUM($B$6:B30)</f>
        <v>0</v>
      </c>
      <c r="D30" s="107"/>
      <c r="E30" s="104"/>
      <c r="F30" s="105"/>
      <c r="G30" s="48"/>
      <c r="H30" s="48"/>
      <c r="I30" s="75"/>
      <c r="J30" s="75"/>
      <c r="K30" s="75"/>
      <c r="L30" s="48"/>
      <c r="M30" s="48"/>
      <c r="N30" s="49"/>
      <c r="O30" s="50"/>
      <c r="P30" s="51" t="str">
        <f t="shared" si="0"/>
        <v/>
      </c>
      <c r="Q30" s="50"/>
      <c r="R30" s="50"/>
      <c r="S30" s="51" t="str">
        <f t="shared" si="1"/>
        <v/>
      </c>
      <c r="T30" s="50"/>
      <c r="U30" s="52"/>
      <c r="V30" s="49"/>
      <c r="W30" s="50"/>
      <c r="X30" s="51" t="str">
        <f t="shared" si="2"/>
        <v/>
      </c>
      <c r="Y30" s="50"/>
      <c r="Z30" s="50"/>
      <c r="AA30" s="51" t="str">
        <f t="shared" si="3"/>
        <v/>
      </c>
      <c r="AB30" s="50"/>
      <c r="AC30" s="52"/>
      <c r="AD30" s="49"/>
      <c r="AE30" s="50"/>
      <c r="AF30" s="51" t="str">
        <f t="shared" si="4"/>
        <v/>
      </c>
      <c r="AG30" s="50"/>
      <c r="AH30" s="50"/>
      <c r="AI30" s="51" t="str">
        <f t="shared" si="5"/>
        <v/>
      </c>
      <c r="AJ30" s="50"/>
      <c r="AK30" s="52"/>
      <c r="AL30" s="154"/>
      <c r="AM30" s="155"/>
      <c r="AN30" s="155"/>
      <c r="AO30" s="60" t="str">
        <f t="shared" si="10"/>
        <v/>
      </c>
      <c r="AP30" s="169"/>
      <c r="AQ30" s="170"/>
      <c r="AR30" s="170"/>
      <c r="AS30" s="170"/>
      <c r="AT30" s="170"/>
      <c r="AU30" s="170"/>
      <c r="AV30" s="170"/>
      <c r="AW30" s="170"/>
      <c r="AY30" s="59">
        <f t="shared" si="6"/>
        <v>0</v>
      </c>
      <c r="AZ30" s="59">
        <f t="shared" si="11"/>
        <v>0</v>
      </c>
      <c r="BA30" s="59">
        <f t="shared" si="12"/>
        <v>0</v>
      </c>
    </row>
    <row r="31" spans="1:53" ht="15" customHeight="1">
      <c r="A31" s="44">
        <v>26</v>
      </c>
      <c r="B31" s="44">
        <f t="shared" si="9"/>
        <v>0</v>
      </c>
      <c r="C31" s="44">
        <f>SUM($B$6:B31)</f>
        <v>0</v>
      </c>
      <c r="D31" s="107"/>
      <c r="E31" s="104"/>
      <c r="F31" s="109"/>
      <c r="G31" s="48"/>
      <c r="H31" s="48"/>
      <c r="I31" s="75"/>
      <c r="J31" s="75"/>
      <c r="K31" s="75"/>
      <c r="L31" s="48"/>
      <c r="M31" s="48"/>
      <c r="N31" s="49"/>
      <c r="O31" s="50"/>
      <c r="P31" s="51" t="str">
        <f t="shared" si="0"/>
        <v/>
      </c>
      <c r="Q31" s="50"/>
      <c r="R31" s="50"/>
      <c r="S31" s="51" t="str">
        <f t="shared" si="1"/>
        <v/>
      </c>
      <c r="T31" s="50"/>
      <c r="U31" s="52"/>
      <c r="V31" s="49"/>
      <c r="W31" s="50"/>
      <c r="X31" s="51" t="str">
        <f t="shared" si="2"/>
        <v/>
      </c>
      <c r="Y31" s="50"/>
      <c r="Z31" s="50"/>
      <c r="AA31" s="51" t="str">
        <f t="shared" si="3"/>
        <v/>
      </c>
      <c r="AB31" s="50"/>
      <c r="AC31" s="52"/>
      <c r="AD31" s="49"/>
      <c r="AE31" s="50"/>
      <c r="AF31" s="51" t="str">
        <f t="shared" si="4"/>
        <v/>
      </c>
      <c r="AG31" s="50"/>
      <c r="AH31" s="50"/>
      <c r="AI31" s="51" t="str">
        <f t="shared" si="5"/>
        <v/>
      </c>
      <c r="AJ31" s="50"/>
      <c r="AK31" s="52"/>
      <c r="AL31" s="154"/>
      <c r="AM31" s="155"/>
      <c r="AN31" s="155"/>
      <c r="AO31" s="60" t="str">
        <f t="shared" si="10"/>
        <v/>
      </c>
      <c r="AP31" s="169"/>
      <c r="AQ31" s="170"/>
      <c r="AR31" s="170"/>
      <c r="AS31" s="170"/>
      <c r="AT31" s="170"/>
      <c r="AU31" s="170"/>
      <c r="AV31" s="170"/>
      <c r="AW31" s="170"/>
      <c r="AY31" s="59">
        <f t="shared" si="6"/>
        <v>0</v>
      </c>
      <c r="AZ31" s="59">
        <f t="shared" si="11"/>
        <v>0</v>
      </c>
      <c r="BA31" s="59">
        <f t="shared" si="12"/>
        <v>0</v>
      </c>
    </row>
    <row r="32" spans="1:53" ht="15" customHeight="1">
      <c r="A32" s="44">
        <v>27</v>
      </c>
      <c r="B32" s="44">
        <f t="shared" si="9"/>
        <v>0</v>
      </c>
      <c r="C32" s="44">
        <f>SUM($B$6:B32)</f>
        <v>0</v>
      </c>
      <c r="D32" s="107"/>
      <c r="E32" s="104"/>
      <c r="F32" s="105"/>
      <c r="G32" s="48"/>
      <c r="H32" s="48"/>
      <c r="I32" s="75"/>
      <c r="J32" s="75"/>
      <c r="K32" s="75"/>
      <c r="L32" s="48"/>
      <c r="M32" s="48"/>
      <c r="N32" s="49"/>
      <c r="O32" s="50"/>
      <c r="P32" s="51" t="str">
        <f t="shared" si="0"/>
        <v/>
      </c>
      <c r="Q32" s="50"/>
      <c r="R32" s="50"/>
      <c r="S32" s="51" t="str">
        <f t="shared" si="1"/>
        <v/>
      </c>
      <c r="T32" s="50"/>
      <c r="U32" s="52"/>
      <c r="V32" s="49"/>
      <c r="W32" s="50"/>
      <c r="X32" s="51" t="str">
        <f t="shared" si="2"/>
        <v/>
      </c>
      <c r="Y32" s="50"/>
      <c r="Z32" s="50"/>
      <c r="AA32" s="51" t="str">
        <f t="shared" si="3"/>
        <v/>
      </c>
      <c r="AB32" s="50"/>
      <c r="AC32" s="52"/>
      <c r="AD32" s="49"/>
      <c r="AE32" s="50"/>
      <c r="AF32" s="51" t="str">
        <f t="shared" si="4"/>
        <v/>
      </c>
      <c r="AG32" s="50"/>
      <c r="AH32" s="50"/>
      <c r="AI32" s="51" t="str">
        <f t="shared" si="5"/>
        <v/>
      </c>
      <c r="AJ32" s="50"/>
      <c r="AK32" s="52"/>
      <c r="AL32" s="154"/>
      <c r="AM32" s="155"/>
      <c r="AN32" s="155"/>
      <c r="AO32" s="60" t="str">
        <f t="shared" si="10"/>
        <v/>
      </c>
      <c r="AP32" s="169"/>
      <c r="AQ32" s="170"/>
      <c r="AR32" s="170"/>
      <c r="AS32" s="170"/>
      <c r="AT32" s="170"/>
      <c r="AU32" s="170"/>
      <c r="AV32" s="170"/>
      <c r="AW32" s="170"/>
      <c r="AY32" s="59">
        <f t="shared" si="6"/>
        <v>0</v>
      </c>
      <c r="AZ32" s="59">
        <f t="shared" si="11"/>
        <v>0</v>
      </c>
      <c r="BA32" s="59">
        <f t="shared" si="12"/>
        <v>0</v>
      </c>
    </row>
    <row r="33" spans="1:53" ht="15" customHeight="1">
      <c r="A33" s="44">
        <v>28</v>
      </c>
      <c r="B33" s="44">
        <f t="shared" si="9"/>
        <v>0</v>
      </c>
      <c r="C33" s="44">
        <f>SUM($B$6:B33)</f>
        <v>0</v>
      </c>
      <c r="D33" s="107"/>
      <c r="E33" s="104"/>
      <c r="F33" s="105"/>
      <c r="G33" s="48"/>
      <c r="H33" s="48"/>
      <c r="I33" s="75"/>
      <c r="J33" s="75"/>
      <c r="K33" s="75"/>
      <c r="L33" s="48"/>
      <c r="M33" s="48"/>
      <c r="N33" s="49"/>
      <c r="O33" s="50"/>
      <c r="P33" s="51" t="str">
        <f t="shared" si="0"/>
        <v/>
      </c>
      <c r="Q33" s="50"/>
      <c r="R33" s="50"/>
      <c r="S33" s="51" t="str">
        <f t="shared" si="1"/>
        <v/>
      </c>
      <c r="T33" s="50"/>
      <c r="U33" s="52"/>
      <c r="V33" s="49"/>
      <c r="W33" s="50"/>
      <c r="X33" s="51" t="str">
        <f t="shared" si="2"/>
        <v/>
      </c>
      <c r="Y33" s="50"/>
      <c r="Z33" s="50"/>
      <c r="AA33" s="51" t="str">
        <f t="shared" si="3"/>
        <v/>
      </c>
      <c r="AB33" s="50"/>
      <c r="AC33" s="52"/>
      <c r="AD33" s="49"/>
      <c r="AE33" s="50"/>
      <c r="AF33" s="51" t="str">
        <f t="shared" si="4"/>
        <v/>
      </c>
      <c r="AG33" s="50"/>
      <c r="AH33" s="50"/>
      <c r="AI33" s="51" t="str">
        <f t="shared" si="5"/>
        <v/>
      </c>
      <c r="AJ33" s="50"/>
      <c r="AK33" s="52"/>
      <c r="AL33" s="154"/>
      <c r="AM33" s="155"/>
      <c r="AN33" s="155"/>
      <c r="AO33" s="60" t="str">
        <f t="shared" si="10"/>
        <v/>
      </c>
      <c r="AP33" s="169"/>
      <c r="AQ33" s="170"/>
      <c r="AR33" s="170"/>
      <c r="AS33" s="170"/>
      <c r="AT33" s="170"/>
      <c r="AU33" s="170"/>
      <c r="AV33" s="170"/>
      <c r="AW33" s="170"/>
      <c r="AY33" s="59">
        <f t="shared" si="6"/>
        <v>0</v>
      </c>
      <c r="AZ33" s="59">
        <f t="shared" si="11"/>
        <v>0</v>
      </c>
      <c r="BA33" s="59">
        <f t="shared" si="12"/>
        <v>0</v>
      </c>
    </row>
    <row r="34" spans="1:53" ht="15" customHeight="1">
      <c r="A34" s="44">
        <v>29</v>
      </c>
      <c r="B34" s="44">
        <f t="shared" si="9"/>
        <v>0</v>
      </c>
      <c r="C34" s="44">
        <f>SUM($B$6:B34)</f>
        <v>0</v>
      </c>
      <c r="D34" s="107"/>
      <c r="E34" s="104"/>
      <c r="F34" s="105"/>
      <c r="G34" s="48"/>
      <c r="H34" s="48"/>
      <c r="I34" s="75"/>
      <c r="J34" s="75"/>
      <c r="K34" s="75"/>
      <c r="L34" s="48"/>
      <c r="M34" s="48"/>
      <c r="N34" s="49"/>
      <c r="O34" s="50"/>
      <c r="P34" s="51" t="str">
        <f t="shared" si="0"/>
        <v/>
      </c>
      <c r="Q34" s="50"/>
      <c r="R34" s="50"/>
      <c r="S34" s="51" t="str">
        <f t="shared" si="1"/>
        <v/>
      </c>
      <c r="T34" s="50"/>
      <c r="U34" s="52"/>
      <c r="V34" s="49"/>
      <c r="W34" s="50"/>
      <c r="X34" s="51" t="str">
        <f t="shared" si="2"/>
        <v/>
      </c>
      <c r="Y34" s="50"/>
      <c r="Z34" s="50"/>
      <c r="AA34" s="51" t="str">
        <f t="shared" si="3"/>
        <v/>
      </c>
      <c r="AB34" s="50"/>
      <c r="AC34" s="52"/>
      <c r="AD34" s="49"/>
      <c r="AE34" s="50"/>
      <c r="AF34" s="51" t="str">
        <f t="shared" si="4"/>
        <v/>
      </c>
      <c r="AG34" s="50"/>
      <c r="AH34" s="50"/>
      <c r="AI34" s="51" t="str">
        <f t="shared" si="5"/>
        <v/>
      </c>
      <c r="AJ34" s="50"/>
      <c r="AK34" s="52"/>
      <c r="AL34" s="154"/>
      <c r="AM34" s="155"/>
      <c r="AN34" s="155"/>
      <c r="AO34" s="60" t="str">
        <f t="shared" si="10"/>
        <v/>
      </c>
      <c r="AP34" s="169"/>
      <c r="AQ34" s="170"/>
      <c r="AR34" s="170"/>
      <c r="AS34" s="170"/>
      <c r="AT34" s="170"/>
      <c r="AU34" s="170"/>
      <c r="AV34" s="170"/>
      <c r="AW34" s="170"/>
      <c r="AY34" s="59">
        <f t="shared" si="6"/>
        <v>0</v>
      </c>
      <c r="AZ34" s="59">
        <f t="shared" si="11"/>
        <v>0</v>
      </c>
      <c r="BA34" s="59">
        <f t="shared" si="12"/>
        <v>0</v>
      </c>
    </row>
    <row r="35" spans="1:53" ht="15" customHeight="1">
      <c r="A35" s="44">
        <v>30</v>
      </c>
      <c r="B35" s="44">
        <f t="shared" si="9"/>
        <v>0</v>
      </c>
      <c r="C35" s="44">
        <f>SUM($B$6:B35)</f>
        <v>0</v>
      </c>
      <c r="D35" s="107"/>
      <c r="E35" s="104"/>
      <c r="F35" s="105"/>
      <c r="G35" s="48"/>
      <c r="H35" s="48"/>
      <c r="I35" s="75"/>
      <c r="J35" s="75"/>
      <c r="K35" s="75"/>
      <c r="L35" s="48"/>
      <c r="M35" s="48"/>
      <c r="N35" s="49"/>
      <c r="O35" s="50"/>
      <c r="P35" s="51" t="str">
        <f t="shared" si="0"/>
        <v/>
      </c>
      <c r="Q35" s="50"/>
      <c r="R35" s="50"/>
      <c r="S35" s="51" t="str">
        <f t="shared" si="1"/>
        <v/>
      </c>
      <c r="T35" s="50"/>
      <c r="U35" s="52"/>
      <c r="V35" s="49"/>
      <c r="W35" s="50"/>
      <c r="X35" s="51" t="str">
        <f t="shared" si="2"/>
        <v/>
      </c>
      <c r="Y35" s="50"/>
      <c r="Z35" s="50"/>
      <c r="AA35" s="51" t="str">
        <f t="shared" si="3"/>
        <v/>
      </c>
      <c r="AB35" s="50"/>
      <c r="AC35" s="52"/>
      <c r="AD35" s="49"/>
      <c r="AE35" s="50"/>
      <c r="AF35" s="51" t="str">
        <f t="shared" si="4"/>
        <v/>
      </c>
      <c r="AG35" s="50"/>
      <c r="AH35" s="50"/>
      <c r="AI35" s="51" t="str">
        <f t="shared" si="5"/>
        <v/>
      </c>
      <c r="AJ35" s="50"/>
      <c r="AK35" s="52"/>
      <c r="AL35" s="154"/>
      <c r="AM35" s="155"/>
      <c r="AN35" s="155"/>
      <c r="AO35" s="60" t="str">
        <f t="shared" si="10"/>
        <v/>
      </c>
      <c r="AP35" s="169"/>
      <c r="AQ35" s="170"/>
      <c r="AR35" s="170"/>
      <c r="AS35" s="170"/>
      <c r="AT35" s="170"/>
      <c r="AU35" s="170"/>
      <c r="AV35" s="170"/>
      <c r="AW35" s="170"/>
      <c r="AY35" s="59">
        <f t="shared" si="6"/>
        <v>0</v>
      </c>
      <c r="AZ35" s="59">
        <f t="shared" si="11"/>
        <v>0</v>
      </c>
      <c r="BA35" s="59">
        <f t="shared" si="12"/>
        <v>0</v>
      </c>
    </row>
    <row r="36" spans="1:53" ht="15" customHeight="1">
      <c r="A36" s="44">
        <v>31</v>
      </c>
      <c r="B36" s="44">
        <f t="shared" si="9"/>
        <v>0</v>
      </c>
      <c r="C36" s="44">
        <f>SUM($B$6:B36)</f>
        <v>0</v>
      </c>
      <c r="D36" s="107"/>
      <c r="E36" s="104"/>
      <c r="F36" s="105"/>
      <c r="G36" s="48"/>
      <c r="H36" s="48"/>
      <c r="I36" s="75"/>
      <c r="J36" s="75"/>
      <c r="K36" s="75"/>
      <c r="L36" s="48"/>
      <c r="M36" s="48"/>
      <c r="N36" s="49"/>
      <c r="O36" s="50"/>
      <c r="P36" s="51" t="str">
        <f t="shared" si="0"/>
        <v/>
      </c>
      <c r="Q36" s="50"/>
      <c r="R36" s="50"/>
      <c r="S36" s="51" t="str">
        <f t="shared" si="1"/>
        <v/>
      </c>
      <c r="T36" s="50"/>
      <c r="U36" s="52"/>
      <c r="V36" s="49"/>
      <c r="W36" s="50"/>
      <c r="X36" s="51" t="str">
        <f t="shared" si="2"/>
        <v/>
      </c>
      <c r="Y36" s="50"/>
      <c r="Z36" s="50"/>
      <c r="AA36" s="51" t="str">
        <f t="shared" si="3"/>
        <v/>
      </c>
      <c r="AB36" s="50"/>
      <c r="AC36" s="52"/>
      <c r="AD36" s="49"/>
      <c r="AE36" s="50"/>
      <c r="AF36" s="51" t="str">
        <f t="shared" si="4"/>
        <v/>
      </c>
      <c r="AG36" s="50"/>
      <c r="AH36" s="50"/>
      <c r="AI36" s="51" t="str">
        <f t="shared" si="5"/>
        <v/>
      </c>
      <c r="AJ36" s="50"/>
      <c r="AK36" s="52"/>
      <c r="AL36" s="154"/>
      <c r="AM36" s="155"/>
      <c r="AN36" s="155"/>
      <c r="AO36" s="60" t="str">
        <f t="shared" si="10"/>
        <v/>
      </c>
      <c r="AP36" s="169"/>
      <c r="AQ36" s="170"/>
      <c r="AR36" s="170"/>
      <c r="AS36" s="170"/>
      <c r="AT36" s="170"/>
      <c r="AU36" s="170"/>
      <c r="AV36" s="170"/>
      <c r="AW36" s="170"/>
      <c r="AY36" s="59">
        <f t="shared" si="6"/>
        <v>0</v>
      </c>
      <c r="AZ36" s="59">
        <f t="shared" si="11"/>
        <v>0</v>
      </c>
      <c r="BA36" s="59">
        <f t="shared" si="12"/>
        <v>0</v>
      </c>
    </row>
    <row r="37" spans="1:53" ht="15" customHeight="1">
      <c r="A37" s="44">
        <v>32</v>
      </c>
      <c r="B37" s="44">
        <f t="shared" si="9"/>
        <v>0</v>
      </c>
      <c r="C37" s="44">
        <f>SUM($B$6:B37)</f>
        <v>0</v>
      </c>
      <c r="D37" s="107"/>
      <c r="E37" s="104"/>
      <c r="F37" s="105"/>
      <c r="G37" s="48"/>
      <c r="H37" s="48"/>
      <c r="I37" s="75"/>
      <c r="J37" s="75"/>
      <c r="K37" s="75"/>
      <c r="L37" s="48"/>
      <c r="M37" s="48"/>
      <c r="N37" s="49"/>
      <c r="O37" s="50"/>
      <c r="P37" s="51" t="str">
        <f t="shared" si="0"/>
        <v/>
      </c>
      <c r="Q37" s="50"/>
      <c r="R37" s="50"/>
      <c r="S37" s="51" t="str">
        <f t="shared" si="1"/>
        <v/>
      </c>
      <c r="T37" s="50"/>
      <c r="U37" s="52"/>
      <c r="V37" s="49"/>
      <c r="W37" s="50"/>
      <c r="X37" s="51" t="str">
        <f t="shared" si="2"/>
        <v/>
      </c>
      <c r="Y37" s="50"/>
      <c r="Z37" s="50"/>
      <c r="AA37" s="51" t="str">
        <f t="shared" si="3"/>
        <v/>
      </c>
      <c r="AB37" s="50"/>
      <c r="AC37" s="52"/>
      <c r="AD37" s="49"/>
      <c r="AE37" s="50"/>
      <c r="AF37" s="51" t="str">
        <f t="shared" si="4"/>
        <v/>
      </c>
      <c r="AG37" s="50"/>
      <c r="AH37" s="50"/>
      <c r="AI37" s="51" t="str">
        <f t="shared" si="5"/>
        <v/>
      </c>
      <c r="AJ37" s="50"/>
      <c r="AK37" s="52"/>
      <c r="AL37" s="154"/>
      <c r="AM37" s="155"/>
      <c r="AN37" s="155"/>
      <c r="AO37" s="60" t="str">
        <f t="shared" si="10"/>
        <v/>
      </c>
      <c r="AP37" s="169"/>
      <c r="AQ37" s="170"/>
      <c r="AR37" s="170"/>
      <c r="AS37" s="170"/>
      <c r="AT37" s="170"/>
      <c r="AU37" s="170"/>
      <c r="AV37" s="170"/>
      <c r="AW37" s="170"/>
      <c r="AY37" s="59">
        <f t="shared" si="6"/>
        <v>0</v>
      </c>
      <c r="AZ37" s="59">
        <f t="shared" si="11"/>
        <v>0</v>
      </c>
      <c r="BA37" s="59">
        <f t="shared" si="12"/>
        <v>0</v>
      </c>
    </row>
    <row r="38" spans="1:53" ht="15" customHeight="1">
      <c r="A38" s="44">
        <v>33</v>
      </c>
      <c r="B38" s="44">
        <f t="shared" si="9"/>
        <v>0</v>
      </c>
      <c r="C38" s="44">
        <f>SUM($B$6:B38)</f>
        <v>0</v>
      </c>
      <c r="D38" s="107"/>
      <c r="E38" s="104"/>
      <c r="F38" s="105"/>
      <c r="G38" s="48"/>
      <c r="H38" s="48"/>
      <c r="I38" s="75"/>
      <c r="J38" s="75"/>
      <c r="K38" s="75"/>
      <c r="L38" s="48"/>
      <c r="M38" s="48"/>
      <c r="N38" s="49"/>
      <c r="O38" s="50"/>
      <c r="P38" s="51" t="str">
        <f t="shared" si="0"/>
        <v/>
      </c>
      <c r="Q38" s="50"/>
      <c r="R38" s="50"/>
      <c r="S38" s="51" t="str">
        <f t="shared" si="1"/>
        <v/>
      </c>
      <c r="T38" s="50"/>
      <c r="U38" s="52"/>
      <c r="V38" s="49"/>
      <c r="W38" s="50"/>
      <c r="X38" s="51" t="str">
        <f t="shared" si="2"/>
        <v/>
      </c>
      <c r="Y38" s="50"/>
      <c r="Z38" s="50"/>
      <c r="AA38" s="51" t="str">
        <f t="shared" si="3"/>
        <v/>
      </c>
      <c r="AB38" s="50"/>
      <c r="AC38" s="52"/>
      <c r="AD38" s="49"/>
      <c r="AE38" s="50"/>
      <c r="AF38" s="51" t="str">
        <f t="shared" si="4"/>
        <v/>
      </c>
      <c r="AG38" s="50"/>
      <c r="AH38" s="50"/>
      <c r="AI38" s="51" t="str">
        <f t="shared" si="5"/>
        <v/>
      </c>
      <c r="AJ38" s="50"/>
      <c r="AK38" s="52"/>
      <c r="AL38" s="154"/>
      <c r="AM38" s="155"/>
      <c r="AN38" s="155"/>
      <c r="AO38" s="60" t="str">
        <f t="shared" si="10"/>
        <v/>
      </c>
      <c r="AP38" s="169"/>
      <c r="AQ38" s="170"/>
      <c r="AR38" s="170"/>
      <c r="AS38" s="170"/>
      <c r="AT38" s="170"/>
      <c r="AU38" s="170"/>
      <c r="AV38" s="170"/>
      <c r="AW38" s="170"/>
      <c r="AY38" s="59">
        <f t="shared" si="6"/>
        <v>0</v>
      </c>
      <c r="AZ38" s="59">
        <f t="shared" si="11"/>
        <v>0</v>
      </c>
      <c r="BA38" s="59">
        <f t="shared" si="12"/>
        <v>0</v>
      </c>
    </row>
    <row r="39" spans="1:53" ht="15" customHeight="1">
      <c r="A39" s="44">
        <v>34</v>
      </c>
      <c r="B39" s="44">
        <f t="shared" si="9"/>
        <v>0</v>
      </c>
      <c r="C39" s="44">
        <f>SUM($B$6:B39)</f>
        <v>0</v>
      </c>
      <c r="D39" s="107"/>
      <c r="E39" s="104"/>
      <c r="F39" s="109"/>
      <c r="G39" s="48"/>
      <c r="H39" s="48"/>
      <c r="I39" s="75"/>
      <c r="J39" s="75"/>
      <c r="K39" s="75"/>
      <c r="L39" s="48"/>
      <c r="M39" s="48"/>
      <c r="N39" s="49"/>
      <c r="O39" s="50"/>
      <c r="P39" s="51" t="str">
        <f t="shared" si="0"/>
        <v/>
      </c>
      <c r="Q39" s="50"/>
      <c r="R39" s="50"/>
      <c r="S39" s="51" t="str">
        <f t="shared" si="1"/>
        <v/>
      </c>
      <c r="T39" s="50"/>
      <c r="U39" s="52"/>
      <c r="V39" s="49"/>
      <c r="W39" s="50"/>
      <c r="X39" s="51" t="str">
        <f t="shared" si="2"/>
        <v/>
      </c>
      <c r="Y39" s="50"/>
      <c r="Z39" s="50"/>
      <c r="AA39" s="51" t="str">
        <f t="shared" si="3"/>
        <v/>
      </c>
      <c r="AB39" s="50"/>
      <c r="AC39" s="52"/>
      <c r="AD39" s="49"/>
      <c r="AE39" s="50"/>
      <c r="AF39" s="51" t="str">
        <f t="shared" si="4"/>
        <v/>
      </c>
      <c r="AG39" s="50"/>
      <c r="AH39" s="50"/>
      <c r="AI39" s="51" t="str">
        <f t="shared" si="5"/>
        <v/>
      </c>
      <c r="AJ39" s="50"/>
      <c r="AK39" s="52"/>
      <c r="AL39" s="154"/>
      <c r="AM39" s="155"/>
      <c r="AN39" s="155"/>
      <c r="AO39" s="60" t="str">
        <f t="shared" si="10"/>
        <v/>
      </c>
      <c r="AP39" s="169"/>
      <c r="AQ39" s="170"/>
      <c r="AR39" s="170"/>
      <c r="AS39" s="170"/>
      <c r="AT39" s="170"/>
      <c r="AU39" s="170"/>
      <c r="AV39" s="170"/>
      <c r="AW39" s="170"/>
      <c r="AY39" s="59">
        <f t="shared" si="6"/>
        <v>0</v>
      </c>
      <c r="AZ39" s="59">
        <f t="shared" si="11"/>
        <v>0</v>
      </c>
      <c r="BA39" s="59">
        <f t="shared" si="12"/>
        <v>0</v>
      </c>
    </row>
    <row r="40" spans="1:53" ht="15" customHeight="1">
      <c r="A40" s="44">
        <v>35</v>
      </c>
      <c r="B40" s="44">
        <f t="shared" si="9"/>
        <v>0</v>
      </c>
      <c r="C40" s="44">
        <f>SUM($B$6:B40)</f>
        <v>0</v>
      </c>
      <c r="D40" s="107"/>
      <c r="E40" s="104"/>
      <c r="F40" s="105"/>
      <c r="G40" s="48"/>
      <c r="H40" s="48"/>
      <c r="I40" s="75"/>
      <c r="J40" s="75"/>
      <c r="K40" s="75"/>
      <c r="L40" s="48"/>
      <c r="M40" s="48"/>
      <c r="N40" s="49"/>
      <c r="O40" s="50"/>
      <c r="P40" s="51" t="str">
        <f t="shared" si="0"/>
        <v/>
      </c>
      <c r="Q40" s="50"/>
      <c r="R40" s="50"/>
      <c r="S40" s="51" t="str">
        <f t="shared" si="1"/>
        <v/>
      </c>
      <c r="T40" s="50"/>
      <c r="U40" s="52"/>
      <c r="V40" s="49"/>
      <c r="W40" s="50"/>
      <c r="X40" s="51" t="str">
        <f t="shared" si="2"/>
        <v/>
      </c>
      <c r="Y40" s="50"/>
      <c r="Z40" s="50"/>
      <c r="AA40" s="51" t="str">
        <f t="shared" si="3"/>
        <v/>
      </c>
      <c r="AB40" s="50"/>
      <c r="AC40" s="52"/>
      <c r="AD40" s="49"/>
      <c r="AE40" s="50"/>
      <c r="AF40" s="51" t="str">
        <f t="shared" si="4"/>
        <v/>
      </c>
      <c r="AG40" s="50"/>
      <c r="AH40" s="50"/>
      <c r="AI40" s="51" t="str">
        <f t="shared" si="5"/>
        <v/>
      </c>
      <c r="AJ40" s="50"/>
      <c r="AK40" s="52"/>
      <c r="AL40" s="154"/>
      <c r="AM40" s="155"/>
      <c r="AN40" s="155"/>
      <c r="AO40" s="60" t="str">
        <f t="shared" si="10"/>
        <v/>
      </c>
      <c r="AP40" s="169"/>
      <c r="AQ40" s="170"/>
      <c r="AR40" s="170"/>
      <c r="AS40" s="170"/>
      <c r="AT40" s="170"/>
      <c r="AU40" s="170"/>
      <c r="AV40" s="170"/>
      <c r="AW40" s="170"/>
      <c r="AY40" s="59">
        <f t="shared" si="6"/>
        <v>0</v>
      </c>
      <c r="AZ40" s="59">
        <f t="shared" si="11"/>
        <v>0</v>
      </c>
      <c r="BA40" s="59">
        <f t="shared" si="12"/>
        <v>0</v>
      </c>
    </row>
    <row r="41" spans="1:53" ht="15" customHeight="1">
      <c r="A41" s="44">
        <v>36</v>
      </c>
      <c r="B41" s="44">
        <f t="shared" si="9"/>
        <v>0</v>
      </c>
      <c r="C41" s="44">
        <f>SUM($B$6:B41)</f>
        <v>0</v>
      </c>
      <c r="D41" s="107"/>
      <c r="E41" s="104"/>
      <c r="F41" s="105"/>
      <c r="G41" s="48"/>
      <c r="H41" s="48"/>
      <c r="I41" s="75"/>
      <c r="J41" s="75"/>
      <c r="K41" s="75"/>
      <c r="L41" s="48"/>
      <c r="M41" s="48"/>
      <c r="N41" s="49"/>
      <c r="O41" s="50"/>
      <c r="P41" s="51" t="str">
        <f t="shared" si="0"/>
        <v/>
      </c>
      <c r="Q41" s="50"/>
      <c r="R41" s="50"/>
      <c r="S41" s="51" t="str">
        <f t="shared" si="1"/>
        <v/>
      </c>
      <c r="T41" s="50"/>
      <c r="U41" s="52"/>
      <c r="V41" s="49"/>
      <c r="W41" s="50"/>
      <c r="X41" s="51" t="str">
        <f t="shared" si="2"/>
        <v/>
      </c>
      <c r="Y41" s="50"/>
      <c r="Z41" s="50"/>
      <c r="AA41" s="51" t="str">
        <f t="shared" si="3"/>
        <v/>
      </c>
      <c r="AB41" s="50"/>
      <c r="AC41" s="52"/>
      <c r="AD41" s="49"/>
      <c r="AE41" s="50"/>
      <c r="AF41" s="51" t="str">
        <f t="shared" si="4"/>
        <v/>
      </c>
      <c r="AG41" s="50"/>
      <c r="AH41" s="50"/>
      <c r="AI41" s="51" t="str">
        <f t="shared" si="5"/>
        <v/>
      </c>
      <c r="AJ41" s="50"/>
      <c r="AK41" s="52"/>
      <c r="AL41" s="154"/>
      <c r="AM41" s="155"/>
      <c r="AN41" s="155"/>
      <c r="AO41" s="60" t="str">
        <f t="shared" si="10"/>
        <v/>
      </c>
      <c r="AP41" s="169"/>
      <c r="AQ41" s="170"/>
      <c r="AR41" s="170"/>
      <c r="AS41" s="170"/>
      <c r="AT41" s="170"/>
      <c r="AU41" s="170"/>
      <c r="AV41" s="170"/>
      <c r="AW41" s="170"/>
      <c r="AY41" s="59">
        <f t="shared" si="6"/>
        <v>0</v>
      </c>
      <c r="AZ41" s="59">
        <f t="shared" si="11"/>
        <v>0</v>
      </c>
      <c r="BA41" s="59">
        <f t="shared" si="12"/>
        <v>0</v>
      </c>
    </row>
    <row r="42" spans="1:53" ht="15" customHeight="1">
      <c r="A42" s="44">
        <v>37</v>
      </c>
      <c r="B42" s="44">
        <f t="shared" si="9"/>
        <v>0</v>
      </c>
      <c r="C42" s="44">
        <f>SUM($B$6:B42)</f>
        <v>0</v>
      </c>
      <c r="D42" s="107"/>
      <c r="E42" s="104"/>
      <c r="F42" s="105"/>
      <c r="G42" s="48"/>
      <c r="H42" s="48"/>
      <c r="I42" s="75"/>
      <c r="J42" s="75"/>
      <c r="K42" s="75"/>
      <c r="L42" s="48"/>
      <c r="M42" s="48"/>
      <c r="N42" s="49"/>
      <c r="O42" s="50"/>
      <c r="P42" s="51" t="str">
        <f t="shared" si="0"/>
        <v/>
      </c>
      <c r="Q42" s="50"/>
      <c r="R42" s="50"/>
      <c r="S42" s="51" t="str">
        <f t="shared" si="1"/>
        <v/>
      </c>
      <c r="T42" s="50"/>
      <c r="U42" s="52"/>
      <c r="V42" s="49"/>
      <c r="W42" s="50"/>
      <c r="X42" s="51" t="str">
        <f t="shared" si="2"/>
        <v/>
      </c>
      <c r="Y42" s="50"/>
      <c r="Z42" s="50"/>
      <c r="AA42" s="51" t="str">
        <f t="shared" si="3"/>
        <v/>
      </c>
      <c r="AB42" s="50"/>
      <c r="AC42" s="52"/>
      <c r="AD42" s="49"/>
      <c r="AE42" s="50"/>
      <c r="AF42" s="51" t="str">
        <f t="shared" si="4"/>
        <v/>
      </c>
      <c r="AG42" s="50"/>
      <c r="AH42" s="50"/>
      <c r="AI42" s="51" t="str">
        <f t="shared" si="5"/>
        <v/>
      </c>
      <c r="AJ42" s="50"/>
      <c r="AK42" s="52"/>
      <c r="AL42" s="154"/>
      <c r="AM42" s="155"/>
      <c r="AN42" s="155"/>
      <c r="AO42" s="60" t="str">
        <f t="shared" si="10"/>
        <v/>
      </c>
      <c r="AP42" s="169"/>
      <c r="AQ42" s="170"/>
      <c r="AR42" s="170"/>
      <c r="AS42" s="170"/>
      <c r="AT42" s="170"/>
      <c r="AU42" s="170"/>
      <c r="AV42" s="170"/>
      <c r="AW42" s="170"/>
      <c r="AY42" s="59">
        <f t="shared" si="6"/>
        <v>0</v>
      </c>
      <c r="AZ42" s="59">
        <f t="shared" si="11"/>
        <v>0</v>
      </c>
      <c r="BA42" s="59">
        <f t="shared" si="12"/>
        <v>0</v>
      </c>
    </row>
    <row r="43" spans="1:53" ht="15" customHeight="1">
      <c r="A43" s="44">
        <v>38</v>
      </c>
      <c r="B43" s="44">
        <f t="shared" si="9"/>
        <v>0</v>
      </c>
      <c r="C43" s="44">
        <f>SUM($B$6:B43)</f>
        <v>0</v>
      </c>
      <c r="D43" s="107"/>
      <c r="E43" s="104"/>
      <c r="F43" s="105"/>
      <c r="G43" s="48"/>
      <c r="H43" s="48"/>
      <c r="I43" s="75"/>
      <c r="J43" s="75"/>
      <c r="K43" s="75"/>
      <c r="L43" s="48"/>
      <c r="M43" s="48"/>
      <c r="N43" s="49"/>
      <c r="O43" s="50"/>
      <c r="P43" s="51" t="str">
        <f t="shared" si="0"/>
        <v/>
      </c>
      <c r="Q43" s="50"/>
      <c r="R43" s="50"/>
      <c r="S43" s="51" t="str">
        <f t="shared" si="1"/>
        <v/>
      </c>
      <c r="T43" s="50"/>
      <c r="U43" s="52"/>
      <c r="V43" s="49"/>
      <c r="W43" s="50"/>
      <c r="X43" s="51" t="str">
        <f t="shared" si="2"/>
        <v/>
      </c>
      <c r="Y43" s="50"/>
      <c r="Z43" s="50"/>
      <c r="AA43" s="51" t="str">
        <f t="shared" si="3"/>
        <v/>
      </c>
      <c r="AB43" s="50"/>
      <c r="AC43" s="52"/>
      <c r="AD43" s="49"/>
      <c r="AE43" s="50"/>
      <c r="AF43" s="51" t="str">
        <f t="shared" si="4"/>
        <v/>
      </c>
      <c r="AG43" s="50"/>
      <c r="AH43" s="50"/>
      <c r="AI43" s="51" t="str">
        <f t="shared" si="5"/>
        <v/>
      </c>
      <c r="AJ43" s="50"/>
      <c r="AK43" s="52"/>
      <c r="AL43" s="154"/>
      <c r="AM43" s="155"/>
      <c r="AN43" s="155"/>
      <c r="AO43" s="60" t="str">
        <f t="shared" si="10"/>
        <v/>
      </c>
      <c r="AP43" s="169"/>
      <c r="AQ43" s="170"/>
      <c r="AR43" s="170"/>
      <c r="AS43" s="170"/>
      <c r="AT43" s="170"/>
      <c r="AU43" s="170"/>
      <c r="AV43" s="170"/>
      <c r="AW43" s="170"/>
      <c r="AY43" s="59">
        <f t="shared" si="6"/>
        <v>0</v>
      </c>
      <c r="AZ43" s="59">
        <f t="shared" si="11"/>
        <v>0</v>
      </c>
      <c r="BA43" s="59">
        <f t="shared" si="12"/>
        <v>0</v>
      </c>
    </row>
    <row r="44" spans="1:53" ht="15" customHeight="1">
      <c r="A44" s="44">
        <v>39</v>
      </c>
      <c r="B44" s="44">
        <f t="shared" si="9"/>
        <v>0</v>
      </c>
      <c r="C44" s="44">
        <f>SUM($B$6:B44)</f>
        <v>0</v>
      </c>
      <c r="D44" s="107"/>
      <c r="E44" s="104"/>
      <c r="F44" s="105"/>
      <c r="G44" s="48"/>
      <c r="H44" s="48"/>
      <c r="I44" s="75"/>
      <c r="J44" s="75"/>
      <c r="K44" s="75"/>
      <c r="L44" s="48"/>
      <c r="M44" s="48"/>
      <c r="N44" s="49"/>
      <c r="O44" s="50"/>
      <c r="P44" s="51" t="str">
        <f t="shared" si="0"/>
        <v/>
      </c>
      <c r="Q44" s="50"/>
      <c r="R44" s="50"/>
      <c r="S44" s="51" t="str">
        <f t="shared" si="1"/>
        <v/>
      </c>
      <c r="T44" s="50"/>
      <c r="U44" s="52"/>
      <c r="V44" s="49"/>
      <c r="W44" s="50"/>
      <c r="X44" s="51" t="str">
        <f t="shared" si="2"/>
        <v/>
      </c>
      <c r="Y44" s="50"/>
      <c r="Z44" s="50"/>
      <c r="AA44" s="51" t="str">
        <f t="shared" si="3"/>
        <v/>
      </c>
      <c r="AB44" s="50"/>
      <c r="AC44" s="52"/>
      <c r="AD44" s="49"/>
      <c r="AE44" s="50"/>
      <c r="AF44" s="51" t="str">
        <f t="shared" si="4"/>
        <v/>
      </c>
      <c r="AG44" s="50"/>
      <c r="AH44" s="50"/>
      <c r="AI44" s="51" t="str">
        <f t="shared" si="5"/>
        <v/>
      </c>
      <c r="AJ44" s="50"/>
      <c r="AK44" s="52"/>
      <c r="AL44" s="154"/>
      <c r="AM44" s="155"/>
      <c r="AN44" s="155"/>
      <c r="AO44" s="60" t="str">
        <f t="shared" si="10"/>
        <v/>
      </c>
      <c r="AP44" s="169"/>
      <c r="AQ44" s="170"/>
      <c r="AR44" s="170"/>
      <c r="AS44" s="170"/>
      <c r="AT44" s="170"/>
      <c r="AU44" s="170"/>
      <c r="AV44" s="170"/>
      <c r="AW44" s="170"/>
      <c r="AY44" s="59">
        <f t="shared" si="6"/>
        <v>0</v>
      </c>
      <c r="AZ44" s="59">
        <f t="shared" si="11"/>
        <v>0</v>
      </c>
      <c r="BA44" s="59">
        <f t="shared" si="12"/>
        <v>0</v>
      </c>
    </row>
    <row r="45" spans="1:53" ht="15" customHeight="1" thickBot="1">
      <c r="A45" s="44">
        <v>40</v>
      </c>
      <c r="B45" s="44">
        <f t="shared" si="9"/>
        <v>0</v>
      </c>
      <c r="C45" s="44">
        <f>SUM($B$6:B45)</f>
        <v>0</v>
      </c>
      <c r="D45" s="110"/>
      <c r="E45" s="106"/>
      <c r="F45" s="111"/>
      <c r="G45" s="61"/>
      <c r="H45" s="61"/>
      <c r="I45" s="76"/>
      <c r="J45" s="76"/>
      <c r="K45" s="76"/>
      <c r="L45" s="61"/>
      <c r="M45" s="61"/>
      <c r="N45" s="62"/>
      <c r="O45" s="63"/>
      <c r="P45" s="64" t="str">
        <f t="shared" si="0"/>
        <v/>
      </c>
      <c r="Q45" s="63"/>
      <c r="R45" s="63"/>
      <c r="S45" s="64" t="str">
        <f t="shared" si="1"/>
        <v/>
      </c>
      <c r="T45" s="63"/>
      <c r="U45" s="65"/>
      <c r="V45" s="62"/>
      <c r="W45" s="63"/>
      <c r="X45" s="64" t="str">
        <f t="shared" si="2"/>
        <v/>
      </c>
      <c r="Y45" s="63"/>
      <c r="Z45" s="63"/>
      <c r="AA45" s="64" t="str">
        <f t="shared" si="3"/>
        <v/>
      </c>
      <c r="AB45" s="63"/>
      <c r="AC45" s="65"/>
      <c r="AD45" s="62"/>
      <c r="AE45" s="63"/>
      <c r="AF45" s="64" t="str">
        <f t="shared" si="4"/>
        <v/>
      </c>
      <c r="AG45" s="63"/>
      <c r="AH45" s="63"/>
      <c r="AI45" s="64" t="str">
        <f t="shared" si="5"/>
        <v/>
      </c>
      <c r="AJ45" s="63"/>
      <c r="AK45" s="65"/>
      <c r="AL45" s="175"/>
      <c r="AM45" s="176"/>
      <c r="AN45" s="176"/>
      <c r="AO45" s="66" t="str">
        <f t="shared" si="10"/>
        <v/>
      </c>
      <c r="AP45" s="171"/>
      <c r="AQ45" s="172"/>
      <c r="AR45" s="172"/>
      <c r="AS45" s="172"/>
      <c r="AT45" s="172"/>
      <c r="AU45" s="172"/>
      <c r="AV45" s="172"/>
      <c r="AW45" s="172"/>
      <c r="AY45" s="59">
        <f t="shared" si="6"/>
        <v>0</v>
      </c>
      <c r="AZ45" s="59">
        <f t="shared" si="11"/>
        <v>0</v>
      </c>
      <c r="BA45" s="59">
        <f t="shared" si="12"/>
        <v>0</v>
      </c>
    </row>
    <row r="46" spans="1:53">
      <c r="F46" s="67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P6:P45 S6:S45 AA6:AA45 AF6:AF45 X6:X45 AI6:AI45 AU8 AR8 AU6 AR6"/>
    <dataValidation imeMode="hiragana" allowBlank="1" showInputMessage="1" showErrorMessage="1" sqref="E6:E45"/>
    <dataValidation imeMode="halfKatakana" allowBlank="1" showInputMessage="1" showErrorMessage="1" sqref="F6:F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80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初期設定!$C$4:$C$22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82" hidden="1" customWidth="1"/>
    <col min="2" max="2" width="3.75" style="82" customWidth="1"/>
    <col min="3" max="12" width="3.5" style="82" customWidth="1"/>
    <col min="13" max="51" width="3.75" style="82" customWidth="1"/>
    <col min="52" max="52" width="2.25" style="82" customWidth="1"/>
    <col min="53" max="53" width="2.25" style="82" hidden="1" customWidth="1"/>
    <col min="54" max="55" width="2.5" style="82" hidden="1" customWidth="1"/>
    <col min="56" max="16384" width="2.25" style="82" hidden="1"/>
  </cols>
  <sheetData>
    <row r="1" spans="1:55" ht="18" customHeight="1">
      <c r="B1" s="241" t="str">
        <f>基本入力!$B$1</f>
        <v>第74回高体連オホーツク支部陸上競技選手権大会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83" t="s">
        <v>221</v>
      </c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 t="s">
        <v>26</v>
      </c>
      <c r="AV1" s="84"/>
      <c r="AW1" s="84"/>
      <c r="AX1" s="84"/>
      <c r="AY1" s="85"/>
    </row>
    <row r="2" spans="1:55" ht="18" customHeight="1">
      <c r="B2" s="214" t="s">
        <v>14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6"/>
    </row>
    <row r="3" spans="1:55" ht="18" customHeight="1">
      <c r="B3" s="253" t="s">
        <v>0</v>
      </c>
      <c r="C3" s="257" t="str">
        <f>IF(基本入力!B2="","",基本入力!B2)</f>
        <v/>
      </c>
      <c r="D3" s="258"/>
      <c r="E3" s="258"/>
      <c r="F3" s="258"/>
      <c r="G3" s="258"/>
      <c r="H3" s="258"/>
      <c r="I3" s="258"/>
      <c r="J3" s="258"/>
      <c r="K3" s="258"/>
      <c r="L3" s="258"/>
      <c r="M3" s="254" t="s">
        <v>279</v>
      </c>
      <c r="N3" s="229" t="s">
        <v>280</v>
      </c>
      <c r="O3" s="229"/>
      <c r="P3" s="229"/>
      <c r="Q3" s="229"/>
      <c r="R3" s="229"/>
      <c r="S3" s="229"/>
      <c r="T3" s="229"/>
      <c r="U3" s="229"/>
      <c r="V3" s="179" t="s">
        <v>281</v>
      </c>
      <c r="W3" s="179"/>
      <c r="X3" s="179"/>
      <c r="Y3" s="179"/>
      <c r="Z3" s="179"/>
      <c r="AA3" s="229" t="s">
        <v>282</v>
      </c>
      <c r="AB3" s="229"/>
      <c r="AC3" s="229"/>
      <c r="AD3" s="229"/>
      <c r="AE3" s="229"/>
      <c r="AF3" s="230" t="s">
        <v>283</v>
      </c>
      <c r="AG3" s="231"/>
      <c r="AH3" s="231"/>
      <c r="AI3" s="231"/>
      <c r="AJ3" s="232"/>
      <c r="AK3" s="184" t="str">
        <f>IF(基本入力!B7="","",基本入力!B7)</f>
        <v/>
      </c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239" t="s">
        <v>284</v>
      </c>
      <c r="AW3" s="239"/>
      <c r="AX3" s="239"/>
      <c r="AY3" s="177"/>
    </row>
    <row r="4" spans="1:55" ht="18" customHeight="1">
      <c r="B4" s="253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54"/>
      <c r="N4" s="178" t="str">
        <f>IF(基本入力!B4="","",基本入力!B4)</f>
        <v/>
      </c>
      <c r="O4" s="178"/>
      <c r="P4" s="178"/>
      <c r="Q4" s="178"/>
      <c r="R4" s="178"/>
      <c r="S4" s="178"/>
      <c r="T4" s="178"/>
      <c r="U4" s="178"/>
      <c r="V4" s="179" t="str">
        <f>IF(基本入力!B5="","",基本入力!B5)</f>
        <v/>
      </c>
      <c r="W4" s="179"/>
      <c r="X4" s="179"/>
      <c r="Y4" s="179"/>
      <c r="Z4" s="179"/>
      <c r="AA4" s="179" t="str">
        <f>IF(基本入力!B6="","",基本入力!B6)</f>
        <v/>
      </c>
      <c r="AB4" s="179"/>
      <c r="AC4" s="179"/>
      <c r="AD4" s="179"/>
      <c r="AE4" s="179"/>
      <c r="AF4" s="233"/>
      <c r="AG4" s="234"/>
      <c r="AH4" s="234"/>
      <c r="AI4" s="234"/>
      <c r="AJ4" s="235"/>
      <c r="AK4" s="182" t="str">
        <f>IF(基本入力!B8="","",基本入力!B8)</f>
        <v/>
      </c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240">
        <f>'女子一覧 (2)'!$BC$35</f>
        <v>0</v>
      </c>
      <c r="AW4" s="240"/>
      <c r="AX4" s="240"/>
      <c r="AY4" s="138" t="s">
        <v>285</v>
      </c>
    </row>
    <row r="5" spans="1:55" ht="18" customHeight="1">
      <c r="B5" s="25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54"/>
      <c r="N5" s="178" t="str">
        <f>IF(基本入力!C4="","",基本入力!C4)</f>
        <v/>
      </c>
      <c r="O5" s="178"/>
      <c r="P5" s="178"/>
      <c r="Q5" s="178"/>
      <c r="R5" s="178"/>
      <c r="S5" s="178"/>
      <c r="T5" s="178"/>
      <c r="U5" s="178"/>
      <c r="V5" s="179" t="str">
        <f>IF(基本入力!C5="","",基本入力!C5)</f>
        <v/>
      </c>
      <c r="W5" s="179"/>
      <c r="X5" s="179"/>
      <c r="Y5" s="179"/>
      <c r="Z5" s="179"/>
      <c r="AA5" s="179" t="str">
        <f>IF(基本入力!C6="","",基本入力!C6)</f>
        <v/>
      </c>
      <c r="AB5" s="179"/>
      <c r="AC5" s="179"/>
      <c r="AD5" s="179"/>
      <c r="AE5" s="179"/>
      <c r="AF5" s="233"/>
      <c r="AG5" s="234"/>
      <c r="AH5" s="234"/>
      <c r="AI5" s="234"/>
      <c r="AJ5" s="235"/>
      <c r="AK5" s="182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256">
        <f>AV4*基本入力!B12</f>
        <v>0</v>
      </c>
      <c r="AW5" s="256"/>
      <c r="AX5" s="256"/>
      <c r="AY5" s="177" t="s">
        <v>286</v>
      </c>
    </row>
    <row r="6" spans="1:55" ht="18" customHeight="1">
      <c r="B6" s="253"/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54"/>
      <c r="N6" s="178" t="str">
        <f>IF(基本入力!D4="","",基本入力!D4)</f>
        <v/>
      </c>
      <c r="O6" s="178"/>
      <c r="P6" s="178"/>
      <c r="Q6" s="178"/>
      <c r="R6" s="178"/>
      <c r="S6" s="178"/>
      <c r="T6" s="178"/>
      <c r="U6" s="178"/>
      <c r="V6" s="179" t="str">
        <f>IF(基本入力!D5="","",基本入力!D5)</f>
        <v/>
      </c>
      <c r="W6" s="179"/>
      <c r="X6" s="179"/>
      <c r="Y6" s="179"/>
      <c r="Z6" s="179"/>
      <c r="AA6" s="179" t="str">
        <f>IF(基本入力!D6="","",基本入力!D6)</f>
        <v/>
      </c>
      <c r="AB6" s="179"/>
      <c r="AC6" s="179"/>
      <c r="AD6" s="179"/>
      <c r="AE6" s="179"/>
      <c r="AF6" s="236"/>
      <c r="AG6" s="237"/>
      <c r="AH6" s="237"/>
      <c r="AI6" s="237"/>
      <c r="AJ6" s="238"/>
      <c r="AK6" s="180" t="str">
        <f>IF(基本入力!B9="","",基本入力!B9)</f>
        <v/>
      </c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256"/>
      <c r="AW6" s="256"/>
      <c r="AX6" s="256"/>
      <c r="AY6" s="177"/>
    </row>
    <row r="7" spans="1:55" ht="12" customHeight="1">
      <c r="B7" s="263" t="s">
        <v>217</v>
      </c>
      <c r="C7" s="223"/>
      <c r="D7" s="223"/>
      <c r="E7" s="223" t="s">
        <v>218</v>
      </c>
      <c r="F7" s="223"/>
      <c r="G7" s="223"/>
      <c r="H7" s="223"/>
      <c r="I7" s="223"/>
      <c r="J7" s="223"/>
      <c r="K7" s="223"/>
      <c r="L7" s="223"/>
      <c r="M7" s="223"/>
      <c r="N7" s="212" t="s">
        <v>219</v>
      </c>
      <c r="O7" s="212"/>
      <c r="P7" s="212"/>
      <c r="Q7" s="212"/>
      <c r="R7" s="212"/>
      <c r="S7" s="212"/>
      <c r="T7" s="212"/>
      <c r="U7" s="212"/>
      <c r="V7" s="212"/>
      <c r="W7" s="225" t="s">
        <v>1</v>
      </c>
      <c r="X7" s="226"/>
      <c r="Y7" s="212" t="s">
        <v>2</v>
      </c>
      <c r="Z7" s="212"/>
      <c r="AA7" s="212"/>
      <c r="AB7" s="212"/>
      <c r="AC7" s="212"/>
      <c r="AD7" s="212"/>
      <c r="AE7" s="250" t="s">
        <v>13</v>
      </c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2"/>
      <c r="AW7" s="220" t="s">
        <v>133</v>
      </c>
      <c r="AX7" s="254" t="s">
        <v>240</v>
      </c>
      <c r="AY7" s="247" t="s">
        <v>241</v>
      </c>
    </row>
    <row r="8" spans="1:55" ht="12" customHeight="1">
      <c r="B8" s="26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12"/>
      <c r="O8" s="212"/>
      <c r="P8" s="212"/>
      <c r="Q8" s="212"/>
      <c r="R8" s="212"/>
      <c r="S8" s="212"/>
      <c r="T8" s="212"/>
      <c r="U8" s="212"/>
      <c r="V8" s="212"/>
      <c r="W8" s="227"/>
      <c r="X8" s="228"/>
      <c r="Y8" s="212"/>
      <c r="Z8" s="212"/>
      <c r="AA8" s="212"/>
      <c r="AB8" s="212"/>
      <c r="AC8" s="212"/>
      <c r="AD8" s="212"/>
      <c r="AE8" s="217" t="s">
        <v>222</v>
      </c>
      <c r="AF8" s="217" t="s">
        <v>223</v>
      </c>
      <c r="AG8" s="217" t="s">
        <v>224</v>
      </c>
      <c r="AH8" s="217" t="s">
        <v>225</v>
      </c>
      <c r="AI8" s="217" t="s">
        <v>226</v>
      </c>
      <c r="AJ8" s="217" t="s">
        <v>227</v>
      </c>
      <c r="AK8" s="217" t="s">
        <v>228</v>
      </c>
      <c r="AL8" s="217" t="s">
        <v>229</v>
      </c>
      <c r="AM8" s="217" t="s">
        <v>230</v>
      </c>
      <c r="AN8" s="217" t="s">
        <v>4</v>
      </c>
      <c r="AO8" s="217" t="s">
        <v>154</v>
      </c>
      <c r="AP8" s="217" t="s">
        <v>155</v>
      </c>
      <c r="AQ8" s="217" t="s">
        <v>156</v>
      </c>
      <c r="AR8" s="217" t="s">
        <v>8</v>
      </c>
      <c r="AS8" s="217" t="s">
        <v>157</v>
      </c>
      <c r="AT8" s="217" t="s">
        <v>10</v>
      </c>
      <c r="AU8" s="217" t="s">
        <v>11</v>
      </c>
      <c r="AV8" s="217" t="s">
        <v>158</v>
      </c>
      <c r="AW8" s="221"/>
      <c r="AX8" s="254"/>
      <c r="AY8" s="247"/>
    </row>
    <row r="9" spans="1:55" ht="12" customHeight="1">
      <c r="B9" s="26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12"/>
      <c r="O9" s="212"/>
      <c r="P9" s="212"/>
      <c r="Q9" s="212"/>
      <c r="R9" s="212"/>
      <c r="S9" s="212"/>
      <c r="T9" s="212"/>
      <c r="U9" s="212"/>
      <c r="V9" s="212"/>
      <c r="W9" s="227"/>
      <c r="X9" s="228"/>
      <c r="Y9" s="212"/>
      <c r="Z9" s="212"/>
      <c r="AA9" s="212"/>
      <c r="AB9" s="212"/>
      <c r="AC9" s="212"/>
      <c r="AD9" s="212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21"/>
      <c r="AX9" s="254"/>
      <c r="AY9" s="247"/>
    </row>
    <row r="10" spans="1:55" ht="12" customHeight="1">
      <c r="B10" s="26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12"/>
      <c r="O10" s="212"/>
      <c r="P10" s="212"/>
      <c r="Q10" s="212"/>
      <c r="R10" s="212"/>
      <c r="S10" s="212"/>
      <c r="T10" s="212"/>
      <c r="U10" s="212"/>
      <c r="V10" s="212"/>
      <c r="W10" s="227"/>
      <c r="X10" s="228"/>
      <c r="Y10" s="212"/>
      <c r="Z10" s="212"/>
      <c r="AA10" s="212"/>
      <c r="AB10" s="212"/>
      <c r="AC10" s="212"/>
      <c r="AD10" s="212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21"/>
      <c r="AX10" s="254"/>
      <c r="AY10" s="247"/>
    </row>
    <row r="11" spans="1:55" ht="12" customHeight="1">
      <c r="B11" s="26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12"/>
      <c r="O11" s="212"/>
      <c r="P11" s="212"/>
      <c r="Q11" s="212"/>
      <c r="R11" s="212"/>
      <c r="S11" s="212"/>
      <c r="T11" s="212"/>
      <c r="U11" s="212"/>
      <c r="V11" s="212"/>
      <c r="W11" s="227"/>
      <c r="X11" s="228"/>
      <c r="Y11" s="212"/>
      <c r="Z11" s="212"/>
      <c r="AA11" s="212"/>
      <c r="AB11" s="212"/>
      <c r="AC11" s="212"/>
      <c r="AD11" s="212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21"/>
      <c r="AX11" s="254"/>
      <c r="AY11" s="247"/>
    </row>
    <row r="12" spans="1:55" ht="12" customHeight="1">
      <c r="B12" s="26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12"/>
      <c r="O12" s="212"/>
      <c r="P12" s="212"/>
      <c r="Q12" s="212"/>
      <c r="R12" s="212"/>
      <c r="S12" s="212"/>
      <c r="T12" s="212"/>
      <c r="U12" s="212"/>
      <c r="V12" s="212"/>
      <c r="W12" s="227"/>
      <c r="X12" s="228"/>
      <c r="Y12" s="212"/>
      <c r="Z12" s="212"/>
      <c r="AA12" s="212"/>
      <c r="AB12" s="212"/>
      <c r="AC12" s="212"/>
      <c r="AD12" s="212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21"/>
      <c r="AX12" s="254"/>
      <c r="AY12" s="247"/>
    </row>
    <row r="13" spans="1:55" ht="12" customHeight="1">
      <c r="B13" s="26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12"/>
      <c r="O13" s="212"/>
      <c r="P13" s="212"/>
      <c r="Q13" s="212"/>
      <c r="R13" s="212"/>
      <c r="S13" s="212"/>
      <c r="T13" s="212"/>
      <c r="U13" s="212"/>
      <c r="V13" s="212"/>
      <c r="W13" s="227"/>
      <c r="X13" s="228"/>
      <c r="Y13" s="212"/>
      <c r="Z13" s="212"/>
      <c r="AA13" s="212"/>
      <c r="AB13" s="212"/>
      <c r="AC13" s="212"/>
      <c r="AD13" s="212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21"/>
      <c r="AX13" s="254"/>
      <c r="AY13" s="247"/>
    </row>
    <row r="14" spans="1:55" ht="26.25" customHeight="1" thickBot="1">
      <c r="B14" s="26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13"/>
      <c r="O14" s="213"/>
      <c r="P14" s="213"/>
      <c r="Q14" s="213"/>
      <c r="R14" s="213"/>
      <c r="S14" s="213"/>
      <c r="T14" s="213"/>
      <c r="U14" s="213"/>
      <c r="V14" s="213"/>
      <c r="W14" s="227"/>
      <c r="X14" s="228"/>
      <c r="Y14" s="213"/>
      <c r="Z14" s="213"/>
      <c r="AA14" s="213"/>
      <c r="AB14" s="213"/>
      <c r="AC14" s="213"/>
      <c r="AD14" s="213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22"/>
      <c r="AX14" s="255"/>
      <c r="AY14" s="248"/>
    </row>
    <row r="15" spans="1:55" ht="21.75" customHeight="1">
      <c r="A15" s="82">
        <v>1</v>
      </c>
      <c r="B15" s="207" t="str">
        <f>IF(選手データ入力!D6="","",選手データ入力!D6)</f>
        <v/>
      </c>
      <c r="C15" s="208"/>
      <c r="D15" s="208"/>
      <c r="E15" s="209" t="str">
        <f>IF($B15="","",VLOOKUP($B15,選手データ入力!$D$6:$H$45,2,0))</f>
        <v/>
      </c>
      <c r="F15" s="209"/>
      <c r="G15" s="209"/>
      <c r="H15" s="209"/>
      <c r="I15" s="209"/>
      <c r="J15" s="209"/>
      <c r="K15" s="209"/>
      <c r="L15" s="209"/>
      <c r="M15" s="209"/>
      <c r="N15" s="206" t="str">
        <f>IF($B15="","",VLOOKUP($B15,選手データ入力!$D$6:$H$45,3,0))</f>
        <v/>
      </c>
      <c r="O15" s="206"/>
      <c r="P15" s="206"/>
      <c r="Q15" s="206"/>
      <c r="R15" s="206"/>
      <c r="S15" s="206"/>
      <c r="T15" s="206"/>
      <c r="U15" s="206"/>
      <c r="V15" s="206"/>
      <c r="W15" s="206" t="str">
        <f>IF($B15="","",VLOOKUP($B15,選手データ入力!$D$6:$H$45,4,0))</f>
        <v/>
      </c>
      <c r="X15" s="206"/>
      <c r="Y15" s="206" t="str">
        <f>IF($B15="","",VLOOKUP($B15,選手データ入力!$D$6:$H$45,5,0))</f>
        <v/>
      </c>
      <c r="Z15" s="206"/>
      <c r="AA15" s="206"/>
      <c r="AB15" s="206"/>
      <c r="AC15" s="206"/>
      <c r="AD15" s="206"/>
      <c r="AE15" s="86" t="str">
        <f>IF(COUNTIF(選手データ入力!$I6:$K6,AE$8)=0,"","○")</f>
        <v/>
      </c>
      <c r="AF15" s="86" t="str">
        <f>IF(COUNTIF(選手データ入力!$I6:$K6,AF$8)=0,"","○")</f>
        <v/>
      </c>
      <c r="AG15" s="86" t="str">
        <f>IF(COUNTIF(選手データ入力!$I6:$K6,AG$8)=0,"","○")</f>
        <v/>
      </c>
      <c r="AH15" s="86" t="str">
        <f>IF(COUNTIF(選手データ入力!$I6:$K6,AH$8)=0,"","○")</f>
        <v/>
      </c>
      <c r="AI15" s="86" t="str">
        <f>IF(COUNTIF(選手データ入力!$I6:$K6,AI$8)=0,"","○")</f>
        <v/>
      </c>
      <c r="AJ15" s="86" t="str">
        <f>IF(COUNTIF(選手データ入力!$I6:$K6,AJ$8)=0,"","○")</f>
        <v/>
      </c>
      <c r="AK15" s="86" t="str">
        <f>IF(COUNTIF(選手データ入力!$I6:$K6,AK$8)=0,"","○")</f>
        <v/>
      </c>
      <c r="AL15" s="86" t="str">
        <f>IF(COUNTIF(選手データ入力!$I6:$K6,AL$8)=0,"","○")</f>
        <v/>
      </c>
      <c r="AM15" s="86" t="str">
        <f>IF(COUNTIF(選手データ入力!$I6:$K6,AM$8)=0,"","○")</f>
        <v/>
      </c>
      <c r="AN15" s="86" t="str">
        <f>IF(COUNTIF(選手データ入力!$I6:$K6,AN$8)=0,"","○")</f>
        <v/>
      </c>
      <c r="AO15" s="86" t="str">
        <f>IF(COUNTIF(選手データ入力!$I6:$K6,AO$8)=0,"","○")</f>
        <v/>
      </c>
      <c r="AP15" s="86" t="str">
        <f>IF(COUNTIF(選手データ入力!$I6:$K6,AP$8)=0,"","○")</f>
        <v/>
      </c>
      <c r="AQ15" s="86" t="str">
        <f>IF(COUNTIF(選手データ入力!$I6:$K6,AQ$8)=0,"","○")</f>
        <v/>
      </c>
      <c r="AR15" s="86" t="str">
        <f>IF(COUNTIF(選手データ入力!$I6:$K6,AR$8)=0,"","○")</f>
        <v/>
      </c>
      <c r="AS15" s="86" t="str">
        <f>IF(COUNTIF(選手データ入力!$I6:$K6,AS$8)=0,"","○")</f>
        <v/>
      </c>
      <c r="AT15" s="86" t="str">
        <f>IF(COUNTIF(選手データ入力!$I6:$K6,AT$8)=0,"","○")</f>
        <v/>
      </c>
      <c r="AU15" s="86" t="str">
        <f>IF(COUNTIF(選手データ入力!$I6:$K6,AU$8)=0,"","○")</f>
        <v/>
      </c>
      <c r="AV15" s="112" t="str">
        <f>IF(COUNTIF(選手データ入力!$I6:$K6,AV$8)=0,"","○")</f>
        <v/>
      </c>
      <c r="AW15" s="120" t="str">
        <f t="shared" ref="AW15:AW34" si="0">IF(B15="","",COUNTIF(AE15:AV15,"○"))</f>
        <v/>
      </c>
      <c r="AX15" s="116" t="str">
        <f>IF(選手データ入力!L6="○","○","")</f>
        <v/>
      </c>
      <c r="AY15" s="87" t="str">
        <f>IF(選手データ入力!M6="○","○","")</f>
        <v/>
      </c>
      <c r="BB15" s="82">
        <f>COUNTIF((AE15:AY15),"○")</f>
        <v>0</v>
      </c>
      <c r="BC15" s="82">
        <f>IF(BB15=0,0,1)</f>
        <v>0</v>
      </c>
    </row>
    <row r="16" spans="1:55" ht="21.75" customHeight="1">
      <c r="A16" s="82">
        <v>2</v>
      </c>
      <c r="B16" s="187" t="str">
        <f>IF(選手データ入力!D7="","",選手データ入力!D7)</f>
        <v/>
      </c>
      <c r="C16" s="188"/>
      <c r="D16" s="188"/>
      <c r="E16" s="189" t="str">
        <f>IF($B16="","",VLOOKUP($B16,選手データ入力!$D$6:$H$45,2,0))</f>
        <v/>
      </c>
      <c r="F16" s="189"/>
      <c r="G16" s="189"/>
      <c r="H16" s="189"/>
      <c r="I16" s="189"/>
      <c r="J16" s="189"/>
      <c r="K16" s="189"/>
      <c r="L16" s="189"/>
      <c r="M16" s="189"/>
      <c r="N16" s="190" t="str">
        <f>IF($B16="","",VLOOKUP($B16,選手データ入力!$D$6:$H$45,3,0))</f>
        <v/>
      </c>
      <c r="O16" s="190"/>
      <c r="P16" s="190"/>
      <c r="Q16" s="190"/>
      <c r="R16" s="190"/>
      <c r="S16" s="190"/>
      <c r="T16" s="190"/>
      <c r="U16" s="190"/>
      <c r="V16" s="190"/>
      <c r="W16" s="191" t="str">
        <f>IF($B16="","",VLOOKUP($B16,選手データ入力!$D$6:$H$45,4,0))</f>
        <v/>
      </c>
      <c r="X16" s="192"/>
      <c r="Y16" s="190" t="str">
        <f>IF($B16="","",VLOOKUP($B16,選手データ入力!$D$6:$H$45,5,0))</f>
        <v/>
      </c>
      <c r="Z16" s="190"/>
      <c r="AA16" s="190"/>
      <c r="AB16" s="190"/>
      <c r="AC16" s="190"/>
      <c r="AD16" s="190"/>
      <c r="AE16" s="88" t="str">
        <f>IF(COUNTIF(選手データ入力!$I7:$K7,AE$8)=0,"","○")</f>
        <v/>
      </c>
      <c r="AF16" s="88" t="str">
        <f>IF(COUNTIF(選手データ入力!$I7:$K7,AF$8)=0,"","○")</f>
        <v/>
      </c>
      <c r="AG16" s="88" t="str">
        <f>IF(COUNTIF(選手データ入力!$I7:$K7,AG$8)=0,"","○")</f>
        <v/>
      </c>
      <c r="AH16" s="88" t="str">
        <f>IF(COUNTIF(選手データ入力!$I7:$K7,AH$8)=0,"","○")</f>
        <v/>
      </c>
      <c r="AI16" s="88" t="str">
        <f>IF(COUNTIF(選手データ入力!$I7:$K7,AI$8)=0,"","○")</f>
        <v/>
      </c>
      <c r="AJ16" s="88" t="str">
        <f>IF(COUNTIF(選手データ入力!$I7:$K7,AJ$8)=0,"","○")</f>
        <v/>
      </c>
      <c r="AK16" s="88" t="str">
        <f>IF(COUNTIF(選手データ入力!$I7:$K7,AK$8)=0,"","○")</f>
        <v/>
      </c>
      <c r="AL16" s="88" t="str">
        <f>IF(COUNTIF(選手データ入力!$I7:$K7,AL$8)=0,"","○")</f>
        <v/>
      </c>
      <c r="AM16" s="88" t="str">
        <f>IF(COUNTIF(選手データ入力!$I7:$K7,AM$8)=0,"","○")</f>
        <v/>
      </c>
      <c r="AN16" s="88" t="str">
        <f>IF(COUNTIF(選手データ入力!$I7:$K7,AN$8)=0,"","○")</f>
        <v/>
      </c>
      <c r="AO16" s="88" t="str">
        <f>IF(COUNTIF(選手データ入力!$I7:$K7,AO$8)=0,"","○")</f>
        <v/>
      </c>
      <c r="AP16" s="88" t="str">
        <f>IF(COUNTIF(選手データ入力!$I7:$K7,AP$8)=0,"","○")</f>
        <v/>
      </c>
      <c r="AQ16" s="88" t="str">
        <f>IF(COUNTIF(選手データ入力!$I7:$K7,AQ$8)=0,"","○")</f>
        <v/>
      </c>
      <c r="AR16" s="88" t="str">
        <f>IF(COUNTIF(選手データ入力!$I7:$K7,AR$8)=0,"","○")</f>
        <v/>
      </c>
      <c r="AS16" s="88" t="str">
        <f>IF(COUNTIF(選手データ入力!$I7:$K7,AS$8)=0,"","○")</f>
        <v/>
      </c>
      <c r="AT16" s="88" t="str">
        <f>IF(COUNTIF(選手データ入力!$I7:$K7,AT$8)=0,"","○")</f>
        <v/>
      </c>
      <c r="AU16" s="88" t="str">
        <f>IF(COUNTIF(選手データ入力!$I7:$K7,AU$8)=0,"","○")</f>
        <v/>
      </c>
      <c r="AV16" s="113" t="str">
        <f>IF(COUNTIF(選手データ入力!$I7:$K7,AV$8)=0,"","○")</f>
        <v/>
      </c>
      <c r="AW16" s="121" t="str">
        <f t="shared" si="0"/>
        <v/>
      </c>
      <c r="AX16" s="117" t="str">
        <f>IF(選手データ入力!L7="○","○","")</f>
        <v/>
      </c>
      <c r="AY16" s="89" t="str">
        <f>IF(選手データ入力!M7="○","○","")</f>
        <v/>
      </c>
      <c r="BB16" s="82">
        <f t="shared" ref="BB16:BB34" si="1">COUNTIF((AE16:AY16),"○")</f>
        <v>0</v>
      </c>
      <c r="BC16" s="82">
        <f t="shared" ref="BC16:BC34" si="2">IF(BB16=0,0,1)</f>
        <v>0</v>
      </c>
    </row>
    <row r="17" spans="1:55" ht="21.75" customHeight="1">
      <c r="A17" s="82">
        <v>3</v>
      </c>
      <c r="B17" s="187" t="str">
        <f>IF(選手データ入力!D8="","",選手データ入力!D8)</f>
        <v/>
      </c>
      <c r="C17" s="188"/>
      <c r="D17" s="188"/>
      <c r="E17" s="189" t="str">
        <f>IF($B17="","",VLOOKUP($B17,選手データ入力!$D$6:$H$45,2,0))</f>
        <v/>
      </c>
      <c r="F17" s="189"/>
      <c r="G17" s="189"/>
      <c r="H17" s="189"/>
      <c r="I17" s="189"/>
      <c r="J17" s="189"/>
      <c r="K17" s="189"/>
      <c r="L17" s="189"/>
      <c r="M17" s="189"/>
      <c r="N17" s="190" t="str">
        <f>IF($B17="","",VLOOKUP($B17,選手データ入力!$D$6:$H$45,3,0))</f>
        <v/>
      </c>
      <c r="O17" s="190"/>
      <c r="P17" s="190"/>
      <c r="Q17" s="190"/>
      <c r="R17" s="190"/>
      <c r="S17" s="190"/>
      <c r="T17" s="190"/>
      <c r="U17" s="190"/>
      <c r="V17" s="190"/>
      <c r="W17" s="191" t="str">
        <f>IF($B17="","",VLOOKUP($B17,選手データ入力!$D$6:$H$45,4,0))</f>
        <v/>
      </c>
      <c r="X17" s="192"/>
      <c r="Y17" s="190" t="str">
        <f>IF($B17="","",VLOOKUP($B17,選手データ入力!$D$6:$H$45,5,0))</f>
        <v/>
      </c>
      <c r="Z17" s="190"/>
      <c r="AA17" s="190"/>
      <c r="AB17" s="190"/>
      <c r="AC17" s="190"/>
      <c r="AD17" s="190"/>
      <c r="AE17" s="88" t="str">
        <f>IF(COUNTIF(選手データ入力!$I8:$K8,AE$8)=0,"","○")</f>
        <v/>
      </c>
      <c r="AF17" s="88" t="str">
        <f>IF(COUNTIF(選手データ入力!$I8:$K8,AF$8)=0,"","○")</f>
        <v/>
      </c>
      <c r="AG17" s="88" t="str">
        <f>IF(COUNTIF(選手データ入力!$I8:$K8,AG$8)=0,"","○")</f>
        <v/>
      </c>
      <c r="AH17" s="88" t="str">
        <f>IF(COUNTIF(選手データ入力!$I8:$K8,AH$8)=0,"","○")</f>
        <v/>
      </c>
      <c r="AI17" s="88" t="str">
        <f>IF(COUNTIF(選手データ入力!$I8:$K8,AI$8)=0,"","○")</f>
        <v/>
      </c>
      <c r="AJ17" s="88" t="str">
        <f>IF(COUNTIF(選手データ入力!$I8:$K8,AJ$8)=0,"","○")</f>
        <v/>
      </c>
      <c r="AK17" s="88" t="str">
        <f>IF(COUNTIF(選手データ入力!$I8:$K8,AK$8)=0,"","○")</f>
        <v/>
      </c>
      <c r="AL17" s="88" t="str">
        <f>IF(COUNTIF(選手データ入力!$I8:$K8,AL$8)=0,"","○")</f>
        <v/>
      </c>
      <c r="AM17" s="88" t="str">
        <f>IF(COUNTIF(選手データ入力!$I8:$K8,AM$8)=0,"","○")</f>
        <v/>
      </c>
      <c r="AN17" s="88" t="str">
        <f>IF(COUNTIF(選手データ入力!$I8:$K8,AN$8)=0,"","○")</f>
        <v/>
      </c>
      <c r="AO17" s="88" t="str">
        <f>IF(COUNTIF(選手データ入力!$I8:$K8,AO$8)=0,"","○")</f>
        <v/>
      </c>
      <c r="AP17" s="88" t="str">
        <f>IF(COUNTIF(選手データ入力!$I8:$K8,AP$8)=0,"","○")</f>
        <v/>
      </c>
      <c r="AQ17" s="88" t="str">
        <f>IF(COUNTIF(選手データ入力!$I8:$K8,AQ$8)=0,"","○")</f>
        <v/>
      </c>
      <c r="AR17" s="88" t="str">
        <f>IF(COUNTIF(選手データ入力!$I8:$K8,AR$8)=0,"","○")</f>
        <v/>
      </c>
      <c r="AS17" s="88" t="str">
        <f>IF(COUNTIF(選手データ入力!$I8:$K8,AS$8)=0,"","○")</f>
        <v/>
      </c>
      <c r="AT17" s="88" t="str">
        <f>IF(COUNTIF(選手データ入力!$I8:$K8,AT$8)=0,"","○")</f>
        <v/>
      </c>
      <c r="AU17" s="88" t="str">
        <f>IF(COUNTIF(選手データ入力!$I8:$K8,AU$8)=0,"","○")</f>
        <v/>
      </c>
      <c r="AV17" s="113" t="str">
        <f>IF(COUNTIF(選手データ入力!$I8:$K8,AV$8)=0,"","○")</f>
        <v/>
      </c>
      <c r="AW17" s="121" t="str">
        <f t="shared" si="0"/>
        <v/>
      </c>
      <c r="AX17" s="117" t="str">
        <f>IF(選手データ入力!L8="○","○","")</f>
        <v/>
      </c>
      <c r="AY17" s="89" t="str">
        <f>IF(選手データ入力!M8="○","○","")</f>
        <v/>
      </c>
      <c r="BB17" s="82">
        <f t="shared" si="1"/>
        <v>0</v>
      </c>
      <c r="BC17" s="82">
        <f t="shared" si="2"/>
        <v>0</v>
      </c>
    </row>
    <row r="18" spans="1:55" ht="21.75" customHeight="1">
      <c r="A18" s="82">
        <v>4</v>
      </c>
      <c r="B18" s="187" t="str">
        <f>IF(選手データ入力!D9="","",選手データ入力!D9)</f>
        <v/>
      </c>
      <c r="C18" s="188"/>
      <c r="D18" s="188"/>
      <c r="E18" s="189" t="str">
        <f>IF($B18="","",VLOOKUP($B18,選手データ入力!$D$6:$H$45,2,0))</f>
        <v/>
      </c>
      <c r="F18" s="189"/>
      <c r="G18" s="189"/>
      <c r="H18" s="189"/>
      <c r="I18" s="189"/>
      <c r="J18" s="189"/>
      <c r="K18" s="189"/>
      <c r="L18" s="189"/>
      <c r="M18" s="189"/>
      <c r="N18" s="190" t="str">
        <f>IF($B18="","",VLOOKUP($B18,選手データ入力!$D$6:$H$45,3,0))</f>
        <v/>
      </c>
      <c r="O18" s="190"/>
      <c r="P18" s="190"/>
      <c r="Q18" s="190"/>
      <c r="R18" s="190"/>
      <c r="S18" s="190"/>
      <c r="T18" s="190"/>
      <c r="U18" s="190"/>
      <c r="V18" s="190"/>
      <c r="W18" s="191" t="str">
        <f>IF($B18="","",VLOOKUP($B18,選手データ入力!$D$6:$H$45,4,0))</f>
        <v/>
      </c>
      <c r="X18" s="192"/>
      <c r="Y18" s="190" t="str">
        <f>IF($B18="","",VLOOKUP($B18,選手データ入力!$D$6:$H$45,5,0))</f>
        <v/>
      </c>
      <c r="Z18" s="190"/>
      <c r="AA18" s="190"/>
      <c r="AB18" s="190"/>
      <c r="AC18" s="190"/>
      <c r="AD18" s="190"/>
      <c r="AE18" s="88" t="str">
        <f>IF(COUNTIF(選手データ入力!$I9:$K9,AE$8)=0,"","○")</f>
        <v/>
      </c>
      <c r="AF18" s="88" t="str">
        <f>IF(COUNTIF(選手データ入力!$I9:$K9,AF$8)=0,"","○")</f>
        <v/>
      </c>
      <c r="AG18" s="88" t="str">
        <f>IF(COUNTIF(選手データ入力!$I9:$K9,AG$8)=0,"","○")</f>
        <v/>
      </c>
      <c r="AH18" s="88" t="str">
        <f>IF(COUNTIF(選手データ入力!$I9:$K9,AH$8)=0,"","○")</f>
        <v/>
      </c>
      <c r="AI18" s="88" t="str">
        <f>IF(COUNTIF(選手データ入力!$I9:$K9,AI$8)=0,"","○")</f>
        <v/>
      </c>
      <c r="AJ18" s="88" t="str">
        <f>IF(COUNTIF(選手データ入力!$I9:$K9,AJ$8)=0,"","○")</f>
        <v/>
      </c>
      <c r="AK18" s="88" t="str">
        <f>IF(COUNTIF(選手データ入力!$I9:$K9,AK$8)=0,"","○")</f>
        <v/>
      </c>
      <c r="AL18" s="88" t="str">
        <f>IF(COUNTIF(選手データ入力!$I9:$K9,AL$8)=0,"","○")</f>
        <v/>
      </c>
      <c r="AM18" s="88" t="str">
        <f>IF(COUNTIF(選手データ入力!$I9:$K9,AM$8)=0,"","○")</f>
        <v/>
      </c>
      <c r="AN18" s="88" t="str">
        <f>IF(COUNTIF(選手データ入力!$I9:$K9,AN$8)=0,"","○")</f>
        <v/>
      </c>
      <c r="AO18" s="88" t="str">
        <f>IF(COUNTIF(選手データ入力!$I9:$K9,AO$8)=0,"","○")</f>
        <v/>
      </c>
      <c r="AP18" s="88" t="str">
        <f>IF(COUNTIF(選手データ入力!$I9:$K9,AP$8)=0,"","○")</f>
        <v/>
      </c>
      <c r="AQ18" s="88" t="str">
        <f>IF(COUNTIF(選手データ入力!$I9:$K9,AQ$8)=0,"","○")</f>
        <v/>
      </c>
      <c r="AR18" s="88" t="str">
        <f>IF(COUNTIF(選手データ入力!$I9:$K9,AR$8)=0,"","○")</f>
        <v/>
      </c>
      <c r="AS18" s="88" t="str">
        <f>IF(COUNTIF(選手データ入力!$I9:$K9,AS$8)=0,"","○")</f>
        <v/>
      </c>
      <c r="AT18" s="88" t="str">
        <f>IF(COUNTIF(選手データ入力!$I9:$K9,AT$8)=0,"","○")</f>
        <v/>
      </c>
      <c r="AU18" s="88" t="str">
        <f>IF(COUNTIF(選手データ入力!$I9:$K9,AU$8)=0,"","○")</f>
        <v/>
      </c>
      <c r="AV18" s="113" t="str">
        <f>IF(COUNTIF(選手データ入力!$I9:$K9,AV$8)=0,"","○")</f>
        <v/>
      </c>
      <c r="AW18" s="121" t="str">
        <f t="shared" si="0"/>
        <v/>
      </c>
      <c r="AX18" s="117" t="str">
        <f>IF(選手データ入力!L9="○","○","")</f>
        <v/>
      </c>
      <c r="AY18" s="89" t="str">
        <f>IF(選手データ入力!M9="○","○","")</f>
        <v/>
      </c>
      <c r="BB18" s="82">
        <f t="shared" si="1"/>
        <v>0</v>
      </c>
      <c r="BC18" s="82">
        <f t="shared" si="2"/>
        <v>0</v>
      </c>
    </row>
    <row r="19" spans="1:55" ht="21.75" customHeight="1" thickBot="1">
      <c r="A19" s="82">
        <v>5</v>
      </c>
      <c r="B19" s="204" t="str">
        <f>IF(選手データ入力!D10="","",選手データ入力!D10)</f>
        <v/>
      </c>
      <c r="C19" s="205"/>
      <c r="D19" s="205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90" t="str">
        <f>IF(COUNTIF(選手データ入力!$I10:$K10,AE$8)=0,"","○")</f>
        <v/>
      </c>
      <c r="AF19" s="90" t="str">
        <f>IF(COUNTIF(選手データ入力!$I10:$K10,AF$8)=0,"","○")</f>
        <v/>
      </c>
      <c r="AG19" s="90" t="str">
        <f>IF(COUNTIF(選手データ入力!$I10:$K10,AG$8)=0,"","○")</f>
        <v/>
      </c>
      <c r="AH19" s="90" t="str">
        <f>IF(COUNTIF(選手データ入力!$I10:$K10,AH$8)=0,"","○")</f>
        <v/>
      </c>
      <c r="AI19" s="90" t="str">
        <f>IF(COUNTIF(選手データ入力!$I10:$K10,AI$8)=0,"","○")</f>
        <v/>
      </c>
      <c r="AJ19" s="90" t="str">
        <f>IF(COUNTIF(選手データ入力!$I10:$K10,AJ$8)=0,"","○")</f>
        <v/>
      </c>
      <c r="AK19" s="90" t="str">
        <f>IF(COUNTIF(選手データ入力!$I10:$K10,AK$8)=0,"","○")</f>
        <v/>
      </c>
      <c r="AL19" s="90" t="str">
        <f>IF(COUNTIF(選手データ入力!$I10:$K10,AL$8)=0,"","○")</f>
        <v/>
      </c>
      <c r="AM19" s="90" t="str">
        <f>IF(COUNTIF(選手データ入力!$I10:$K10,AM$8)=0,"","○")</f>
        <v/>
      </c>
      <c r="AN19" s="90" t="str">
        <f>IF(COUNTIF(選手データ入力!$I10:$K10,AN$8)=0,"","○")</f>
        <v/>
      </c>
      <c r="AO19" s="90" t="str">
        <f>IF(COUNTIF(選手データ入力!$I10:$K10,AO$8)=0,"","○")</f>
        <v/>
      </c>
      <c r="AP19" s="90" t="str">
        <f>IF(COUNTIF(選手データ入力!$I10:$K10,AP$8)=0,"","○")</f>
        <v/>
      </c>
      <c r="AQ19" s="90" t="str">
        <f>IF(COUNTIF(選手データ入力!$I10:$K10,AQ$8)=0,"","○")</f>
        <v/>
      </c>
      <c r="AR19" s="90" t="str">
        <f>IF(COUNTIF(選手データ入力!$I10:$K10,AR$8)=0,"","○")</f>
        <v/>
      </c>
      <c r="AS19" s="90" t="str">
        <f>IF(COUNTIF(選手データ入力!$I10:$K10,AS$8)=0,"","○")</f>
        <v/>
      </c>
      <c r="AT19" s="90" t="str">
        <f>IF(COUNTIF(選手データ入力!$I10:$K10,AT$8)=0,"","○")</f>
        <v/>
      </c>
      <c r="AU19" s="90" t="str">
        <f>IF(COUNTIF(選手データ入力!$I10:$K10,AU$8)=0,"","○")</f>
        <v/>
      </c>
      <c r="AV19" s="114" t="str">
        <f>IF(COUNTIF(選手データ入力!$I10:$K10,AV$8)=0,"","○")</f>
        <v/>
      </c>
      <c r="AW19" s="122" t="str">
        <f t="shared" si="0"/>
        <v/>
      </c>
      <c r="AX19" s="118" t="str">
        <f>IF(選手データ入力!L10="○","○","")</f>
        <v/>
      </c>
      <c r="AY19" s="91" t="str">
        <f>IF(選手データ入力!M10="○","○","")</f>
        <v/>
      </c>
      <c r="BB19" s="82">
        <f t="shared" si="1"/>
        <v>0</v>
      </c>
      <c r="BC19" s="82">
        <f t="shared" si="2"/>
        <v>0</v>
      </c>
    </row>
    <row r="20" spans="1:55" ht="21.75" customHeight="1">
      <c r="A20" s="82">
        <v>6</v>
      </c>
      <c r="B20" s="207" t="str">
        <f>IF(選手データ入力!D11="","",選手データ入力!D11)</f>
        <v/>
      </c>
      <c r="C20" s="208"/>
      <c r="D20" s="208"/>
      <c r="E20" s="209" t="str">
        <f>IF($B20="","",VLOOKUP($B20,選手データ入力!$D$6:$H$45,2,0))</f>
        <v/>
      </c>
      <c r="F20" s="209"/>
      <c r="G20" s="209"/>
      <c r="H20" s="209"/>
      <c r="I20" s="209"/>
      <c r="J20" s="209"/>
      <c r="K20" s="209"/>
      <c r="L20" s="209"/>
      <c r="M20" s="209"/>
      <c r="N20" s="206" t="str">
        <f>IF($B20="","",VLOOKUP($B20,選手データ入力!$D$6:$H$45,3,0))</f>
        <v/>
      </c>
      <c r="O20" s="206"/>
      <c r="P20" s="206"/>
      <c r="Q20" s="206"/>
      <c r="R20" s="206"/>
      <c r="S20" s="206"/>
      <c r="T20" s="206"/>
      <c r="U20" s="206"/>
      <c r="V20" s="206"/>
      <c r="W20" s="196" t="str">
        <f>IF($B20="","",VLOOKUP($B20,選手データ入力!$D$6:$H$45,4,0))</f>
        <v/>
      </c>
      <c r="X20" s="197"/>
      <c r="Y20" s="206" t="str">
        <f>IF($B20="","",VLOOKUP($B20,選手データ入力!$D$6:$H$45,5,0))</f>
        <v/>
      </c>
      <c r="Z20" s="206"/>
      <c r="AA20" s="206"/>
      <c r="AB20" s="206"/>
      <c r="AC20" s="206"/>
      <c r="AD20" s="206"/>
      <c r="AE20" s="86" t="str">
        <f>IF(COUNTIF(選手データ入力!$I11:$K11,AE$8)=0,"","○")</f>
        <v/>
      </c>
      <c r="AF20" s="86" t="str">
        <f>IF(COUNTIF(選手データ入力!$I11:$K11,AF$8)=0,"","○")</f>
        <v/>
      </c>
      <c r="AG20" s="86" t="str">
        <f>IF(COUNTIF(選手データ入力!$I11:$K11,AG$8)=0,"","○")</f>
        <v/>
      </c>
      <c r="AH20" s="86" t="str">
        <f>IF(COUNTIF(選手データ入力!$I11:$K11,AH$8)=0,"","○")</f>
        <v/>
      </c>
      <c r="AI20" s="86" t="str">
        <f>IF(COUNTIF(選手データ入力!$I11:$K11,AI$8)=0,"","○")</f>
        <v/>
      </c>
      <c r="AJ20" s="86" t="str">
        <f>IF(COUNTIF(選手データ入力!$I11:$K11,AJ$8)=0,"","○")</f>
        <v/>
      </c>
      <c r="AK20" s="86" t="str">
        <f>IF(COUNTIF(選手データ入力!$I11:$K11,AK$8)=0,"","○")</f>
        <v/>
      </c>
      <c r="AL20" s="86" t="str">
        <f>IF(COUNTIF(選手データ入力!$I11:$K11,AL$8)=0,"","○")</f>
        <v/>
      </c>
      <c r="AM20" s="86" t="str">
        <f>IF(COUNTIF(選手データ入力!$I11:$K11,AM$8)=0,"","○")</f>
        <v/>
      </c>
      <c r="AN20" s="86" t="str">
        <f>IF(COUNTIF(選手データ入力!$I11:$K11,AN$8)=0,"","○")</f>
        <v/>
      </c>
      <c r="AO20" s="86" t="str">
        <f>IF(COUNTIF(選手データ入力!$I11:$K11,AO$8)=0,"","○")</f>
        <v/>
      </c>
      <c r="AP20" s="86" t="str">
        <f>IF(COUNTIF(選手データ入力!$I11:$K11,AP$8)=0,"","○")</f>
        <v/>
      </c>
      <c r="AQ20" s="86" t="str">
        <f>IF(COUNTIF(選手データ入力!$I11:$K11,AQ$8)=0,"","○")</f>
        <v/>
      </c>
      <c r="AR20" s="86" t="str">
        <f>IF(COUNTIF(選手データ入力!$I11:$K11,AR$8)=0,"","○")</f>
        <v/>
      </c>
      <c r="AS20" s="86" t="str">
        <f>IF(COUNTIF(選手データ入力!$I11:$K11,AS$8)=0,"","○")</f>
        <v/>
      </c>
      <c r="AT20" s="86" t="str">
        <f>IF(COUNTIF(選手データ入力!$I11:$K11,AT$8)=0,"","○")</f>
        <v/>
      </c>
      <c r="AU20" s="86" t="str">
        <f>IF(COUNTIF(選手データ入力!$I11:$K11,AU$8)=0,"","○")</f>
        <v/>
      </c>
      <c r="AV20" s="112" t="str">
        <f>IF(COUNTIF(選手データ入力!$I11:$K11,AV$8)=0,"","○")</f>
        <v/>
      </c>
      <c r="AW20" s="120" t="str">
        <f t="shared" si="0"/>
        <v/>
      </c>
      <c r="AX20" s="116" t="str">
        <f>IF(選手データ入力!L11="○","○","")</f>
        <v/>
      </c>
      <c r="AY20" s="87" t="str">
        <f>IF(選手データ入力!M11="○","○","")</f>
        <v/>
      </c>
      <c r="BB20" s="82">
        <f t="shared" si="1"/>
        <v>0</v>
      </c>
      <c r="BC20" s="82">
        <f t="shared" si="2"/>
        <v>0</v>
      </c>
    </row>
    <row r="21" spans="1:55" ht="21.75" customHeight="1">
      <c r="A21" s="82">
        <v>7</v>
      </c>
      <c r="B21" s="187" t="str">
        <f>IF(選手データ入力!D12="","",選手データ入力!D12)</f>
        <v/>
      </c>
      <c r="C21" s="188"/>
      <c r="D21" s="188"/>
      <c r="E21" s="189" t="str">
        <f>IF($B21="","",VLOOKUP($B21,選手データ入力!$D$6:$H$45,2,0))</f>
        <v/>
      </c>
      <c r="F21" s="189"/>
      <c r="G21" s="189"/>
      <c r="H21" s="189"/>
      <c r="I21" s="189"/>
      <c r="J21" s="189"/>
      <c r="K21" s="189"/>
      <c r="L21" s="189"/>
      <c r="M21" s="189"/>
      <c r="N21" s="190" t="str">
        <f>IF($B21="","",VLOOKUP($B21,選手データ入力!$D$6:$H$45,3,0))</f>
        <v/>
      </c>
      <c r="O21" s="190"/>
      <c r="P21" s="190"/>
      <c r="Q21" s="190"/>
      <c r="R21" s="190"/>
      <c r="S21" s="190"/>
      <c r="T21" s="190"/>
      <c r="U21" s="190"/>
      <c r="V21" s="190"/>
      <c r="W21" s="191" t="str">
        <f>IF($B21="","",VLOOKUP($B21,選手データ入力!$D$6:$H$45,4,0))</f>
        <v/>
      </c>
      <c r="X21" s="192"/>
      <c r="Y21" s="190" t="str">
        <f>IF($B21="","",VLOOKUP($B21,選手データ入力!$D$6:$H$45,5,0))</f>
        <v/>
      </c>
      <c r="Z21" s="190"/>
      <c r="AA21" s="190"/>
      <c r="AB21" s="190"/>
      <c r="AC21" s="190"/>
      <c r="AD21" s="190"/>
      <c r="AE21" s="88" t="str">
        <f>IF(COUNTIF(選手データ入力!$I12:$K12,AE$8)=0,"","○")</f>
        <v/>
      </c>
      <c r="AF21" s="88" t="str">
        <f>IF(COUNTIF(選手データ入力!$I12:$K12,AF$8)=0,"","○")</f>
        <v/>
      </c>
      <c r="AG21" s="88" t="str">
        <f>IF(COUNTIF(選手データ入力!$I12:$K12,AG$8)=0,"","○")</f>
        <v/>
      </c>
      <c r="AH21" s="88" t="str">
        <f>IF(COUNTIF(選手データ入力!$I12:$K12,AH$8)=0,"","○")</f>
        <v/>
      </c>
      <c r="AI21" s="88" t="str">
        <f>IF(COUNTIF(選手データ入力!$I12:$K12,AI$8)=0,"","○")</f>
        <v/>
      </c>
      <c r="AJ21" s="88" t="str">
        <f>IF(COUNTIF(選手データ入力!$I12:$K12,AJ$8)=0,"","○")</f>
        <v/>
      </c>
      <c r="AK21" s="88" t="str">
        <f>IF(COUNTIF(選手データ入力!$I12:$K12,AK$8)=0,"","○")</f>
        <v/>
      </c>
      <c r="AL21" s="88" t="str">
        <f>IF(COUNTIF(選手データ入力!$I12:$K12,AL$8)=0,"","○")</f>
        <v/>
      </c>
      <c r="AM21" s="88" t="str">
        <f>IF(COUNTIF(選手データ入力!$I12:$K12,AM$8)=0,"","○")</f>
        <v/>
      </c>
      <c r="AN21" s="88" t="str">
        <f>IF(COUNTIF(選手データ入力!$I12:$K12,AN$8)=0,"","○")</f>
        <v/>
      </c>
      <c r="AO21" s="88" t="str">
        <f>IF(COUNTIF(選手データ入力!$I12:$K12,AO$8)=0,"","○")</f>
        <v/>
      </c>
      <c r="AP21" s="88" t="str">
        <f>IF(COUNTIF(選手データ入力!$I12:$K12,AP$8)=0,"","○")</f>
        <v/>
      </c>
      <c r="AQ21" s="88" t="str">
        <f>IF(COUNTIF(選手データ入力!$I12:$K12,AQ$8)=0,"","○")</f>
        <v/>
      </c>
      <c r="AR21" s="88" t="str">
        <f>IF(COUNTIF(選手データ入力!$I12:$K12,AR$8)=0,"","○")</f>
        <v/>
      </c>
      <c r="AS21" s="88" t="str">
        <f>IF(COUNTIF(選手データ入力!$I12:$K12,AS$8)=0,"","○")</f>
        <v/>
      </c>
      <c r="AT21" s="88" t="str">
        <f>IF(COUNTIF(選手データ入力!$I12:$K12,AT$8)=0,"","○")</f>
        <v/>
      </c>
      <c r="AU21" s="88" t="str">
        <f>IF(COUNTIF(選手データ入力!$I12:$K12,AU$8)=0,"","○")</f>
        <v/>
      </c>
      <c r="AV21" s="113" t="str">
        <f>IF(COUNTIF(選手データ入力!$I12:$K12,AV$8)=0,"","○")</f>
        <v/>
      </c>
      <c r="AW21" s="121" t="str">
        <f t="shared" si="0"/>
        <v/>
      </c>
      <c r="AX21" s="117" t="str">
        <f>IF(選手データ入力!L12="○","○","")</f>
        <v/>
      </c>
      <c r="AY21" s="89" t="str">
        <f>IF(選手データ入力!M12="○","○","")</f>
        <v/>
      </c>
      <c r="BB21" s="82">
        <f t="shared" si="1"/>
        <v>0</v>
      </c>
      <c r="BC21" s="82">
        <f t="shared" si="2"/>
        <v>0</v>
      </c>
    </row>
    <row r="22" spans="1:55" ht="21.75" customHeight="1">
      <c r="A22" s="82">
        <v>8</v>
      </c>
      <c r="B22" s="187" t="str">
        <f>IF(選手データ入力!D13="","",選手データ入力!D13)</f>
        <v/>
      </c>
      <c r="C22" s="188"/>
      <c r="D22" s="188"/>
      <c r="E22" s="189" t="str">
        <f>IF($B22="","",VLOOKUP($B22,選手データ入力!$D$6:$H$45,2,0))</f>
        <v/>
      </c>
      <c r="F22" s="189"/>
      <c r="G22" s="189"/>
      <c r="H22" s="189"/>
      <c r="I22" s="189"/>
      <c r="J22" s="189"/>
      <c r="K22" s="189"/>
      <c r="L22" s="189"/>
      <c r="M22" s="189"/>
      <c r="N22" s="190" t="str">
        <f>IF($B22="","",VLOOKUP($B22,選手データ入力!$D$6:$H$45,3,0))</f>
        <v/>
      </c>
      <c r="O22" s="190"/>
      <c r="P22" s="190"/>
      <c r="Q22" s="190"/>
      <c r="R22" s="190"/>
      <c r="S22" s="190"/>
      <c r="T22" s="190"/>
      <c r="U22" s="190"/>
      <c r="V22" s="190"/>
      <c r="W22" s="191" t="str">
        <f>IF($B22="","",VLOOKUP($B22,選手データ入力!$D$6:$H$45,4,0))</f>
        <v/>
      </c>
      <c r="X22" s="192"/>
      <c r="Y22" s="190" t="str">
        <f>IF($B22="","",VLOOKUP($B22,選手データ入力!$D$6:$H$45,5,0))</f>
        <v/>
      </c>
      <c r="Z22" s="190"/>
      <c r="AA22" s="190"/>
      <c r="AB22" s="190"/>
      <c r="AC22" s="190"/>
      <c r="AD22" s="190"/>
      <c r="AE22" s="88" t="str">
        <f>IF(COUNTIF(選手データ入力!$I13:$K13,AE$8)=0,"","○")</f>
        <v/>
      </c>
      <c r="AF22" s="88" t="str">
        <f>IF(COUNTIF(選手データ入力!$I13:$K13,AF$8)=0,"","○")</f>
        <v/>
      </c>
      <c r="AG22" s="88" t="str">
        <f>IF(COUNTIF(選手データ入力!$I13:$K13,AG$8)=0,"","○")</f>
        <v/>
      </c>
      <c r="AH22" s="88" t="str">
        <f>IF(COUNTIF(選手データ入力!$I13:$K13,AH$8)=0,"","○")</f>
        <v/>
      </c>
      <c r="AI22" s="88" t="str">
        <f>IF(COUNTIF(選手データ入力!$I13:$K13,AI$8)=0,"","○")</f>
        <v/>
      </c>
      <c r="AJ22" s="88" t="str">
        <f>IF(COUNTIF(選手データ入力!$I13:$K13,AJ$8)=0,"","○")</f>
        <v/>
      </c>
      <c r="AK22" s="88" t="str">
        <f>IF(COUNTIF(選手データ入力!$I13:$K13,AK$8)=0,"","○")</f>
        <v/>
      </c>
      <c r="AL22" s="88" t="str">
        <f>IF(COUNTIF(選手データ入力!$I13:$K13,AL$8)=0,"","○")</f>
        <v/>
      </c>
      <c r="AM22" s="88" t="str">
        <f>IF(COUNTIF(選手データ入力!$I13:$K13,AM$8)=0,"","○")</f>
        <v/>
      </c>
      <c r="AN22" s="88" t="str">
        <f>IF(COUNTIF(選手データ入力!$I13:$K13,AN$8)=0,"","○")</f>
        <v/>
      </c>
      <c r="AO22" s="88" t="str">
        <f>IF(COUNTIF(選手データ入力!$I13:$K13,AO$8)=0,"","○")</f>
        <v/>
      </c>
      <c r="AP22" s="88" t="str">
        <f>IF(COUNTIF(選手データ入力!$I13:$K13,AP$8)=0,"","○")</f>
        <v/>
      </c>
      <c r="AQ22" s="88" t="str">
        <f>IF(COUNTIF(選手データ入力!$I13:$K13,AQ$8)=0,"","○")</f>
        <v/>
      </c>
      <c r="AR22" s="88" t="str">
        <f>IF(COUNTIF(選手データ入力!$I13:$K13,AR$8)=0,"","○")</f>
        <v/>
      </c>
      <c r="AS22" s="88" t="str">
        <f>IF(COUNTIF(選手データ入力!$I13:$K13,AS$8)=0,"","○")</f>
        <v/>
      </c>
      <c r="AT22" s="88" t="str">
        <f>IF(COUNTIF(選手データ入力!$I13:$K13,AT$8)=0,"","○")</f>
        <v/>
      </c>
      <c r="AU22" s="88" t="str">
        <f>IF(COUNTIF(選手データ入力!$I13:$K13,AU$8)=0,"","○")</f>
        <v/>
      </c>
      <c r="AV22" s="113" t="str">
        <f>IF(COUNTIF(選手データ入力!$I13:$K13,AV$8)=0,"","○")</f>
        <v/>
      </c>
      <c r="AW22" s="121" t="str">
        <f t="shared" si="0"/>
        <v/>
      </c>
      <c r="AX22" s="117" t="str">
        <f>IF(選手データ入力!L13="○","○","")</f>
        <v/>
      </c>
      <c r="AY22" s="89" t="str">
        <f>IF(選手データ入力!M13="○","○","")</f>
        <v/>
      </c>
      <c r="BB22" s="82">
        <f t="shared" si="1"/>
        <v>0</v>
      </c>
      <c r="BC22" s="82">
        <f t="shared" si="2"/>
        <v>0</v>
      </c>
    </row>
    <row r="23" spans="1:55" ht="21.75" customHeight="1">
      <c r="A23" s="82">
        <v>9</v>
      </c>
      <c r="B23" s="187" t="str">
        <f>IF(選手データ入力!D14="","",選手データ入力!D14)</f>
        <v/>
      </c>
      <c r="C23" s="188"/>
      <c r="D23" s="188"/>
      <c r="E23" s="189" t="str">
        <f>IF($B23="","",VLOOKUP($B23,選手データ入力!$D$6:$H$45,2,0))</f>
        <v/>
      </c>
      <c r="F23" s="189"/>
      <c r="G23" s="189"/>
      <c r="H23" s="189"/>
      <c r="I23" s="189"/>
      <c r="J23" s="189"/>
      <c r="K23" s="189"/>
      <c r="L23" s="189"/>
      <c r="M23" s="189"/>
      <c r="N23" s="190" t="str">
        <f>IF($B23="","",VLOOKUP($B23,選手データ入力!$D$6:$H$45,3,0))</f>
        <v/>
      </c>
      <c r="O23" s="190"/>
      <c r="P23" s="190"/>
      <c r="Q23" s="190"/>
      <c r="R23" s="190"/>
      <c r="S23" s="190"/>
      <c r="T23" s="190"/>
      <c r="U23" s="190"/>
      <c r="V23" s="190"/>
      <c r="W23" s="191" t="str">
        <f>IF($B23="","",VLOOKUP($B23,選手データ入力!$D$6:$H$45,4,0))</f>
        <v/>
      </c>
      <c r="X23" s="192"/>
      <c r="Y23" s="190" t="str">
        <f>IF($B23="","",VLOOKUP($B23,選手データ入力!$D$6:$H$45,5,0))</f>
        <v/>
      </c>
      <c r="Z23" s="190"/>
      <c r="AA23" s="190"/>
      <c r="AB23" s="190"/>
      <c r="AC23" s="190"/>
      <c r="AD23" s="190"/>
      <c r="AE23" s="88" t="str">
        <f>IF(COUNTIF(選手データ入力!$I14:$K14,AE$8)=0,"","○")</f>
        <v/>
      </c>
      <c r="AF23" s="88" t="str">
        <f>IF(COUNTIF(選手データ入力!$I14:$K14,AF$8)=0,"","○")</f>
        <v/>
      </c>
      <c r="AG23" s="88" t="str">
        <f>IF(COUNTIF(選手データ入力!$I14:$K14,AG$8)=0,"","○")</f>
        <v/>
      </c>
      <c r="AH23" s="88" t="str">
        <f>IF(COUNTIF(選手データ入力!$I14:$K14,AH$8)=0,"","○")</f>
        <v/>
      </c>
      <c r="AI23" s="88" t="str">
        <f>IF(COUNTIF(選手データ入力!$I14:$K14,AI$8)=0,"","○")</f>
        <v/>
      </c>
      <c r="AJ23" s="88" t="str">
        <f>IF(COUNTIF(選手データ入力!$I14:$K14,AJ$8)=0,"","○")</f>
        <v/>
      </c>
      <c r="AK23" s="88" t="str">
        <f>IF(COUNTIF(選手データ入力!$I14:$K14,AK$8)=0,"","○")</f>
        <v/>
      </c>
      <c r="AL23" s="88" t="str">
        <f>IF(COUNTIF(選手データ入力!$I14:$K14,AL$8)=0,"","○")</f>
        <v/>
      </c>
      <c r="AM23" s="88" t="str">
        <f>IF(COUNTIF(選手データ入力!$I14:$K14,AM$8)=0,"","○")</f>
        <v/>
      </c>
      <c r="AN23" s="88" t="str">
        <f>IF(COUNTIF(選手データ入力!$I14:$K14,AN$8)=0,"","○")</f>
        <v/>
      </c>
      <c r="AO23" s="88" t="str">
        <f>IF(COUNTIF(選手データ入力!$I14:$K14,AO$8)=0,"","○")</f>
        <v/>
      </c>
      <c r="AP23" s="88" t="str">
        <f>IF(COUNTIF(選手データ入力!$I14:$K14,AP$8)=0,"","○")</f>
        <v/>
      </c>
      <c r="AQ23" s="88" t="str">
        <f>IF(COUNTIF(選手データ入力!$I14:$K14,AQ$8)=0,"","○")</f>
        <v/>
      </c>
      <c r="AR23" s="88" t="str">
        <f>IF(COUNTIF(選手データ入力!$I14:$K14,AR$8)=0,"","○")</f>
        <v/>
      </c>
      <c r="AS23" s="88" t="str">
        <f>IF(COUNTIF(選手データ入力!$I14:$K14,AS$8)=0,"","○")</f>
        <v/>
      </c>
      <c r="AT23" s="88" t="str">
        <f>IF(COUNTIF(選手データ入力!$I14:$K14,AT$8)=0,"","○")</f>
        <v/>
      </c>
      <c r="AU23" s="88" t="str">
        <f>IF(COUNTIF(選手データ入力!$I14:$K14,AU$8)=0,"","○")</f>
        <v/>
      </c>
      <c r="AV23" s="113" t="str">
        <f>IF(COUNTIF(選手データ入力!$I14:$K14,AV$8)=0,"","○")</f>
        <v/>
      </c>
      <c r="AW23" s="121" t="str">
        <f t="shared" si="0"/>
        <v/>
      </c>
      <c r="AX23" s="117" t="str">
        <f>IF(選手データ入力!L14="○","○","")</f>
        <v/>
      </c>
      <c r="AY23" s="89" t="str">
        <f>IF(選手データ入力!M14="○","○","")</f>
        <v/>
      </c>
      <c r="BB23" s="82">
        <f t="shared" si="1"/>
        <v>0</v>
      </c>
      <c r="BC23" s="82">
        <f t="shared" si="2"/>
        <v>0</v>
      </c>
    </row>
    <row r="24" spans="1:55" ht="21.75" customHeight="1" thickBot="1">
      <c r="A24" s="82">
        <v>10</v>
      </c>
      <c r="B24" s="204" t="str">
        <f>IF(選手データ入力!D15="","",選手データ入力!D15)</f>
        <v/>
      </c>
      <c r="C24" s="205"/>
      <c r="D24" s="205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90" t="str">
        <f>IF(COUNTIF(選手データ入力!$I15:$K15,AE$8)=0,"","○")</f>
        <v/>
      </c>
      <c r="AF24" s="90" t="str">
        <f>IF(COUNTIF(選手データ入力!$I15:$K15,AF$8)=0,"","○")</f>
        <v/>
      </c>
      <c r="AG24" s="90" t="str">
        <f>IF(COUNTIF(選手データ入力!$I15:$K15,AG$8)=0,"","○")</f>
        <v/>
      </c>
      <c r="AH24" s="90" t="str">
        <f>IF(COUNTIF(選手データ入力!$I15:$K15,AH$8)=0,"","○")</f>
        <v/>
      </c>
      <c r="AI24" s="90" t="str">
        <f>IF(COUNTIF(選手データ入力!$I15:$K15,AI$8)=0,"","○")</f>
        <v/>
      </c>
      <c r="AJ24" s="90" t="str">
        <f>IF(COUNTIF(選手データ入力!$I15:$K15,AJ$8)=0,"","○")</f>
        <v/>
      </c>
      <c r="AK24" s="90" t="str">
        <f>IF(COUNTIF(選手データ入力!$I15:$K15,AK$8)=0,"","○")</f>
        <v/>
      </c>
      <c r="AL24" s="90" t="str">
        <f>IF(COUNTIF(選手データ入力!$I15:$K15,AL$8)=0,"","○")</f>
        <v/>
      </c>
      <c r="AM24" s="90" t="str">
        <f>IF(COUNTIF(選手データ入力!$I15:$K15,AM$8)=0,"","○")</f>
        <v/>
      </c>
      <c r="AN24" s="90" t="str">
        <f>IF(COUNTIF(選手データ入力!$I15:$K15,AN$8)=0,"","○")</f>
        <v/>
      </c>
      <c r="AO24" s="90" t="str">
        <f>IF(COUNTIF(選手データ入力!$I15:$K15,AO$8)=0,"","○")</f>
        <v/>
      </c>
      <c r="AP24" s="90" t="str">
        <f>IF(COUNTIF(選手データ入力!$I15:$K15,AP$8)=0,"","○")</f>
        <v/>
      </c>
      <c r="AQ24" s="90" t="str">
        <f>IF(COUNTIF(選手データ入力!$I15:$K15,AQ$8)=0,"","○")</f>
        <v/>
      </c>
      <c r="AR24" s="90" t="str">
        <f>IF(COUNTIF(選手データ入力!$I15:$K15,AR$8)=0,"","○")</f>
        <v/>
      </c>
      <c r="AS24" s="90" t="str">
        <f>IF(COUNTIF(選手データ入力!$I15:$K15,AS$8)=0,"","○")</f>
        <v/>
      </c>
      <c r="AT24" s="90" t="str">
        <f>IF(COUNTIF(選手データ入力!$I15:$K15,AT$8)=0,"","○")</f>
        <v/>
      </c>
      <c r="AU24" s="90" t="str">
        <f>IF(COUNTIF(選手データ入力!$I15:$K15,AU$8)=0,"","○")</f>
        <v/>
      </c>
      <c r="AV24" s="114" t="str">
        <f>IF(COUNTIF(選手データ入力!$I15:$K15,AV$8)=0,"","○")</f>
        <v/>
      </c>
      <c r="AW24" s="122" t="str">
        <f t="shared" si="0"/>
        <v/>
      </c>
      <c r="AX24" s="118" t="str">
        <f>IF(選手データ入力!L15="○","○","")</f>
        <v/>
      </c>
      <c r="AY24" s="91" t="str">
        <f>IF(選手データ入力!M15="○","○","")</f>
        <v/>
      </c>
      <c r="BB24" s="82">
        <f t="shared" si="1"/>
        <v>0</v>
      </c>
      <c r="BC24" s="82">
        <f t="shared" si="2"/>
        <v>0</v>
      </c>
    </row>
    <row r="25" spans="1:55" ht="21.75" customHeight="1">
      <c r="A25" s="82">
        <v>11</v>
      </c>
      <c r="B25" s="193" t="str">
        <f>IF(選手データ入力!D16="","",選手データ入力!D16)</f>
        <v/>
      </c>
      <c r="C25" s="194"/>
      <c r="D25" s="194"/>
      <c r="E25" s="195" t="str">
        <f>IF($B25="","",VLOOKUP($B25,選手データ入力!$D$6:$H$45,2,0))</f>
        <v/>
      </c>
      <c r="F25" s="195"/>
      <c r="G25" s="195"/>
      <c r="H25" s="195"/>
      <c r="I25" s="195"/>
      <c r="J25" s="195"/>
      <c r="K25" s="195"/>
      <c r="L25" s="195"/>
      <c r="M25" s="195"/>
      <c r="N25" s="186" t="str">
        <f>IF($B25="","",VLOOKUP($B25,選手データ入力!$D$6:$H$45,3,0))</f>
        <v/>
      </c>
      <c r="O25" s="186"/>
      <c r="P25" s="186"/>
      <c r="Q25" s="186"/>
      <c r="R25" s="186"/>
      <c r="S25" s="186"/>
      <c r="T25" s="186"/>
      <c r="U25" s="186"/>
      <c r="V25" s="186"/>
      <c r="W25" s="210" t="str">
        <f>IF($B25="","",VLOOKUP($B25,選手データ入力!$D$6:$H$45,4,0))</f>
        <v/>
      </c>
      <c r="X25" s="211"/>
      <c r="Y25" s="186" t="str">
        <f>IF($B25="","",VLOOKUP($B25,選手データ入力!$D$6:$H$45,5,0))</f>
        <v/>
      </c>
      <c r="Z25" s="186"/>
      <c r="AA25" s="186"/>
      <c r="AB25" s="186"/>
      <c r="AC25" s="186"/>
      <c r="AD25" s="186"/>
      <c r="AE25" s="86" t="str">
        <f>IF(COUNTIF(選手データ入力!$I16:$K16,AE$8)=0,"","○")</f>
        <v/>
      </c>
      <c r="AF25" s="86" t="str">
        <f>IF(COUNTIF(選手データ入力!$I16:$K16,AF$8)=0,"","○")</f>
        <v/>
      </c>
      <c r="AG25" s="86" t="str">
        <f>IF(COUNTIF(選手データ入力!$I16:$K16,AG$8)=0,"","○")</f>
        <v/>
      </c>
      <c r="AH25" s="86" t="str">
        <f>IF(COUNTIF(選手データ入力!$I16:$K16,AH$8)=0,"","○")</f>
        <v/>
      </c>
      <c r="AI25" s="86" t="str">
        <f>IF(COUNTIF(選手データ入力!$I16:$K16,AI$8)=0,"","○")</f>
        <v/>
      </c>
      <c r="AJ25" s="86" t="str">
        <f>IF(COUNTIF(選手データ入力!$I16:$K16,AJ$8)=0,"","○")</f>
        <v/>
      </c>
      <c r="AK25" s="86" t="str">
        <f>IF(COUNTIF(選手データ入力!$I16:$K16,AK$8)=0,"","○")</f>
        <v/>
      </c>
      <c r="AL25" s="86" t="str">
        <f>IF(COUNTIF(選手データ入力!$I16:$K16,AL$8)=0,"","○")</f>
        <v/>
      </c>
      <c r="AM25" s="86" t="str">
        <f>IF(COUNTIF(選手データ入力!$I16:$K16,AM$8)=0,"","○")</f>
        <v/>
      </c>
      <c r="AN25" s="86" t="str">
        <f>IF(COUNTIF(選手データ入力!$I16:$K16,AN$8)=0,"","○")</f>
        <v/>
      </c>
      <c r="AO25" s="86" t="str">
        <f>IF(COUNTIF(選手データ入力!$I16:$K16,AO$8)=0,"","○")</f>
        <v/>
      </c>
      <c r="AP25" s="86" t="str">
        <f>IF(COUNTIF(選手データ入力!$I16:$K16,AP$8)=0,"","○")</f>
        <v/>
      </c>
      <c r="AQ25" s="86" t="str">
        <f>IF(COUNTIF(選手データ入力!$I16:$K16,AQ$8)=0,"","○")</f>
        <v/>
      </c>
      <c r="AR25" s="86" t="str">
        <f>IF(COUNTIF(選手データ入力!$I16:$K16,AR$8)=0,"","○")</f>
        <v/>
      </c>
      <c r="AS25" s="86" t="str">
        <f>IF(COUNTIF(選手データ入力!$I16:$K16,AS$8)=0,"","○")</f>
        <v/>
      </c>
      <c r="AT25" s="86" t="str">
        <f>IF(COUNTIF(選手データ入力!$I16:$K16,AT$8)=0,"","○")</f>
        <v/>
      </c>
      <c r="AU25" s="86" t="str">
        <f>IF(COUNTIF(選手データ入力!$I16:$K16,AU$8)=0,"","○")</f>
        <v/>
      </c>
      <c r="AV25" s="112" t="str">
        <f>IF(COUNTIF(選手データ入力!$I16:$K16,AV$8)=0,"","○")</f>
        <v/>
      </c>
      <c r="AW25" s="120" t="str">
        <f t="shared" si="0"/>
        <v/>
      </c>
      <c r="AX25" s="116" t="str">
        <f>IF(選手データ入力!L16="○","○","")</f>
        <v/>
      </c>
      <c r="AY25" s="87" t="str">
        <f>IF(選手データ入力!M16="○","○","")</f>
        <v/>
      </c>
      <c r="BB25" s="82">
        <f t="shared" si="1"/>
        <v>0</v>
      </c>
      <c r="BC25" s="82">
        <f t="shared" si="2"/>
        <v>0</v>
      </c>
    </row>
    <row r="26" spans="1:55" ht="21.75" customHeight="1">
      <c r="A26" s="82">
        <v>12</v>
      </c>
      <c r="B26" s="187" t="str">
        <f>IF(選手データ入力!D17="","",選手データ入力!D17)</f>
        <v/>
      </c>
      <c r="C26" s="188"/>
      <c r="D26" s="188"/>
      <c r="E26" s="189" t="str">
        <f>IF($B26="","",VLOOKUP($B26,選手データ入力!$D$6:$H$45,2,0))</f>
        <v/>
      </c>
      <c r="F26" s="189"/>
      <c r="G26" s="189"/>
      <c r="H26" s="189"/>
      <c r="I26" s="189"/>
      <c r="J26" s="189"/>
      <c r="K26" s="189"/>
      <c r="L26" s="189"/>
      <c r="M26" s="189"/>
      <c r="N26" s="190" t="str">
        <f>IF($B26="","",VLOOKUP($B26,選手データ入力!$D$6:$H$45,3,0))</f>
        <v/>
      </c>
      <c r="O26" s="190"/>
      <c r="P26" s="190"/>
      <c r="Q26" s="190"/>
      <c r="R26" s="190"/>
      <c r="S26" s="190"/>
      <c r="T26" s="190"/>
      <c r="U26" s="190"/>
      <c r="V26" s="190"/>
      <c r="W26" s="191" t="str">
        <f>IF($B26="","",VLOOKUP($B26,選手データ入力!$D$6:$H$45,4,0))</f>
        <v/>
      </c>
      <c r="X26" s="192"/>
      <c r="Y26" s="190" t="str">
        <f>IF($B26="","",VLOOKUP($B26,選手データ入力!$D$6:$H$45,5,0))</f>
        <v/>
      </c>
      <c r="Z26" s="190"/>
      <c r="AA26" s="190"/>
      <c r="AB26" s="190"/>
      <c r="AC26" s="190"/>
      <c r="AD26" s="190"/>
      <c r="AE26" s="88" t="str">
        <f>IF(COUNTIF(選手データ入力!$I17:$K17,AE$8)=0,"","○")</f>
        <v/>
      </c>
      <c r="AF26" s="88" t="str">
        <f>IF(COUNTIF(選手データ入力!$I17:$K17,AF$8)=0,"","○")</f>
        <v/>
      </c>
      <c r="AG26" s="88" t="str">
        <f>IF(COUNTIF(選手データ入力!$I17:$K17,AG$8)=0,"","○")</f>
        <v/>
      </c>
      <c r="AH26" s="88" t="str">
        <f>IF(COUNTIF(選手データ入力!$I17:$K17,AH$8)=0,"","○")</f>
        <v/>
      </c>
      <c r="AI26" s="88" t="str">
        <f>IF(COUNTIF(選手データ入力!$I17:$K17,AI$8)=0,"","○")</f>
        <v/>
      </c>
      <c r="AJ26" s="88" t="str">
        <f>IF(COUNTIF(選手データ入力!$I17:$K17,AJ$8)=0,"","○")</f>
        <v/>
      </c>
      <c r="AK26" s="88" t="str">
        <f>IF(COUNTIF(選手データ入力!$I17:$K17,AK$8)=0,"","○")</f>
        <v/>
      </c>
      <c r="AL26" s="88" t="str">
        <f>IF(COUNTIF(選手データ入力!$I17:$K17,AL$8)=0,"","○")</f>
        <v/>
      </c>
      <c r="AM26" s="88" t="str">
        <f>IF(COUNTIF(選手データ入力!$I17:$K17,AM$8)=0,"","○")</f>
        <v/>
      </c>
      <c r="AN26" s="88" t="str">
        <f>IF(COUNTIF(選手データ入力!$I17:$K17,AN$8)=0,"","○")</f>
        <v/>
      </c>
      <c r="AO26" s="88" t="str">
        <f>IF(COUNTIF(選手データ入力!$I17:$K17,AO$8)=0,"","○")</f>
        <v/>
      </c>
      <c r="AP26" s="88" t="str">
        <f>IF(COUNTIF(選手データ入力!$I17:$K17,AP$8)=0,"","○")</f>
        <v/>
      </c>
      <c r="AQ26" s="88" t="str">
        <f>IF(COUNTIF(選手データ入力!$I17:$K17,AQ$8)=0,"","○")</f>
        <v/>
      </c>
      <c r="AR26" s="88" t="str">
        <f>IF(COUNTIF(選手データ入力!$I17:$K17,AR$8)=0,"","○")</f>
        <v/>
      </c>
      <c r="AS26" s="88" t="str">
        <f>IF(COUNTIF(選手データ入力!$I17:$K17,AS$8)=0,"","○")</f>
        <v/>
      </c>
      <c r="AT26" s="88" t="str">
        <f>IF(COUNTIF(選手データ入力!$I17:$K17,AT$8)=0,"","○")</f>
        <v/>
      </c>
      <c r="AU26" s="88" t="str">
        <f>IF(COUNTIF(選手データ入力!$I17:$K17,AU$8)=0,"","○")</f>
        <v/>
      </c>
      <c r="AV26" s="113" t="str">
        <f>IF(COUNTIF(選手データ入力!$I17:$K17,AV$8)=0,"","○")</f>
        <v/>
      </c>
      <c r="AW26" s="121" t="str">
        <f t="shared" si="0"/>
        <v/>
      </c>
      <c r="AX26" s="117" t="str">
        <f>IF(選手データ入力!L17="○","○","")</f>
        <v/>
      </c>
      <c r="AY26" s="89" t="str">
        <f>IF(選手データ入力!M17="○","○","")</f>
        <v/>
      </c>
      <c r="BB26" s="82">
        <f t="shared" si="1"/>
        <v>0</v>
      </c>
      <c r="BC26" s="82">
        <f t="shared" si="2"/>
        <v>0</v>
      </c>
    </row>
    <row r="27" spans="1:55" ht="21.75" customHeight="1">
      <c r="A27" s="82">
        <v>13</v>
      </c>
      <c r="B27" s="187" t="str">
        <f>IF(選手データ入力!D18="","",選手データ入力!D18)</f>
        <v/>
      </c>
      <c r="C27" s="188"/>
      <c r="D27" s="188"/>
      <c r="E27" s="189" t="str">
        <f>IF($B27="","",VLOOKUP($B27,選手データ入力!$D$6:$H$45,2,0))</f>
        <v/>
      </c>
      <c r="F27" s="189"/>
      <c r="G27" s="189"/>
      <c r="H27" s="189"/>
      <c r="I27" s="189"/>
      <c r="J27" s="189"/>
      <c r="K27" s="189"/>
      <c r="L27" s="189"/>
      <c r="M27" s="189"/>
      <c r="N27" s="190" t="str">
        <f>IF($B27="","",VLOOKUP($B27,選手データ入力!$D$6:$H$45,3,0))</f>
        <v/>
      </c>
      <c r="O27" s="190"/>
      <c r="P27" s="190"/>
      <c r="Q27" s="190"/>
      <c r="R27" s="190"/>
      <c r="S27" s="190"/>
      <c r="T27" s="190"/>
      <c r="U27" s="190"/>
      <c r="V27" s="190"/>
      <c r="W27" s="191" t="str">
        <f>IF($B27="","",VLOOKUP($B27,選手データ入力!$D$6:$H$45,4,0))</f>
        <v/>
      </c>
      <c r="X27" s="192"/>
      <c r="Y27" s="190" t="str">
        <f>IF($B27="","",VLOOKUP($B27,選手データ入力!$D$6:$H$45,5,0))</f>
        <v/>
      </c>
      <c r="Z27" s="190"/>
      <c r="AA27" s="190"/>
      <c r="AB27" s="190"/>
      <c r="AC27" s="190"/>
      <c r="AD27" s="190"/>
      <c r="AE27" s="88" t="str">
        <f>IF(COUNTIF(選手データ入力!$I18:$K18,AE$8)=0,"","○")</f>
        <v/>
      </c>
      <c r="AF27" s="88" t="str">
        <f>IF(COUNTIF(選手データ入力!$I18:$K18,AF$8)=0,"","○")</f>
        <v/>
      </c>
      <c r="AG27" s="88" t="str">
        <f>IF(COUNTIF(選手データ入力!$I18:$K18,AG$8)=0,"","○")</f>
        <v/>
      </c>
      <c r="AH27" s="88" t="str">
        <f>IF(COUNTIF(選手データ入力!$I18:$K18,AH$8)=0,"","○")</f>
        <v/>
      </c>
      <c r="AI27" s="88" t="str">
        <f>IF(COUNTIF(選手データ入力!$I18:$K18,AI$8)=0,"","○")</f>
        <v/>
      </c>
      <c r="AJ27" s="88" t="str">
        <f>IF(COUNTIF(選手データ入力!$I18:$K18,AJ$8)=0,"","○")</f>
        <v/>
      </c>
      <c r="AK27" s="88" t="str">
        <f>IF(COUNTIF(選手データ入力!$I18:$K18,AK$8)=0,"","○")</f>
        <v/>
      </c>
      <c r="AL27" s="88" t="str">
        <f>IF(COUNTIF(選手データ入力!$I18:$K18,AL$8)=0,"","○")</f>
        <v/>
      </c>
      <c r="AM27" s="88" t="str">
        <f>IF(COUNTIF(選手データ入力!$I18:$K18,AM$8)=0,"","○")</f>
        <v/>
      </c>
      <c r="AN27" s="88" t="str">
        <f>IF(COUNTIF(選手データ入力!$I18:$K18,AN$8)=0,"","○")</f>
        <v/>
      </c>
      <c r="AO27" s="88" t="str">
        <f>IF(COUNTIF(選手データ入力!$I18:$K18,AO$8)=0,"","○")</f>
        <v/>
      </c>
      <c r="AP27" s="88" t="str">
        <f>IF(COUNTIF(選手データ入力!$I18:$K18,AP$8)=0,"","○")</f>
        <v/>
      </c>
      <c r="AQ27" s="88" t="str">
        <f>IF(COUNTIF(選手データ入力!$I18:$K18,AQ$8)=0,"","○")</f>
        <v/>
      </c>
      <c r="AR27" s="88" t="str">
        <f>IF(COUNTIF(選手データ入力!$I18:$K18,AR$8)=0,"","○")</f>
        <v/>
      </c>
      <c r="AS27" s="88" t="str">
        <f>IF(COUNTIF(選手データ入力!$I18:$K18,AS$8)=0,"","○")</f>
        <v/>
      </c>
      <c r="AT27" s="88" t="str">
        <f>IF(COUNTIF(選手データ入力!$I18:$K18,AT$8)=0,"","○")</f>
        <v/>
      </c>
      <c r="AU27" s="88" t="str">
        <f>IF(COUNTIF(選手データ入力!$I18:$K18,AU$8)=0,"","○")</f>
        <v/>
      </c>
      <c r="AV27" s="113" t="str">
        <f>IF(COUNTIF(選手データ入力!$I18:$K18,AV$8)=0,"","○")</f>
        <v/>
      </c>
      <c r="AW27" s="121" t="str">
        <f t="shared" si="0"/>
        <v/>
      </c>
      <c r="AX27" s="117" t="str">
        <f>IF(選手データ入力!L18="○","○","")</f>
        <v/>
      </c>
      <c r="AY27" s="89" t="str">
        <f>IF(選手データ入力!M18="○","○","")</f>
        <v/>
      </c>
      <c r="BB27" s="82">
        <f t="shared" si="1"/>
        <v>0</v>
      </c>
      <c r="BC27" s="82">
        <f t="shared" si="2"/>
        <v>0</v>
      </c>
    </row>
    <row r="28" spans="1:55" ht="21.75" customHeight="1">
      <c r="A28" s="82">
        <v>14</v>
      </c>
      <c r="B28" s="187" t="str">
        <f>IF(選手データ入力!D19="","",選手データ入力!D19)</f>
        <v/>
      </c>
      <c r="C28" s="188"/>
      <c r="D28" s="188"/>
      <c r="E28" s="189" t="str">
        <f>IF($B28="","",VLOOKUP($B28,選手データ入力!$D$6:$H$45,2,0))</f>
        <v/>
      </c>
      <c r="F28" s="189"/>
      <c r="G28" s="189"/>
      <c r="H28" s="189"/>
      <c r="I28" s="189"/>
      <c r="J28" s="189"/>
      <c r="K28" s="189"/>
      <c r="L28" s="189"/>
      <c r="M28" s="189"/>
      <c r="N28" s="190" t="str">
        <f>IF($B28="","",VLOOKUP($B28,選手データ入力!$D$6:$H$45,3,0))</f>
        <v/>
      </c>
      <c r="O28" s="190"/>
      <c r="P28" s="190"/>
      <c r="Q28" s="190"/>
      <c r="R28" s="190"/>
      <c r="S28" s="190"/>
      <c r="T28" s="190"/>
      <c r="U28" s="190"/>
      <c r="V28" s="190"/>
      <c r="W28" s="191" t="str">
        <f>IF($B28="","",VLOOKUP($B28,選手データ入力!$D$6:$H$45,4,0))</f>
        <v/>
      </c>
      <c r="X28" s="192"/>
      <c r="Y28" s="190" t="str">
        <f>IF($B28="","",VLOOKUP($B28,選手データ入力!$D$6:$H$45,5,0))</f>
        <v/>
      </c>
      <c r="Z28" s="190"/>
      <c r="AA28" s="190"/>
      <c r="AB28" s="190"/>
      <c r="AC28" s="190"/>
      <c r="AD28" s="190"/>
      <c r="AE28" s="88" t="str">
        <f>IF(COUNTIF(選手データ入力!$I19:$K19,AE$8)=0,"","○")</f>
        <v/>
      </c>
      <c r="AF28" s="88" t="str">
        <f>IF(COUNTIF(選手データ入力!$I19:$K19,AF$8)=0,"","○")</f>
        <v/>
      </c>
      <c r="AG28" s="88" t="str">
        <f>IF(COUNTIF(選手データ入力!$I19:$K19,AG$8)=0,"","○")</f>
        <v/>
      </c>
      <c r="AH28" s="88" t="str">
        <f>IF(COUNTIF(選手データ入力!$I19:$K19,AH$8)=0,"","○")</f>
        <v/>
      </c>
      <c r="AI28" s="88" t="str">
        <f>IF(COUNTIF(選手データ入力!$I19:$K19,AI$8)=0,"","○")</f>
        <v/>
      </c>
      <c r="AJ28" s="88" t="str">
        <f>IF(COUNTIF(選手データ入力!$I19:$K19,AJ$8)=0,"","○")</f>
        <v/>
      </c>
      <c r="AK28" s="88" t="str">
        <f>IF(COUNTIF(選手データ入力!$I19:$K19,AK$8)=0,"","○")</f>
        <v/>
      </c>
      <c r="AL28" s="88" t="str">
        <f>IF(COUNTIF(選手データ入力!$I19:$K19,AL$8)=0,"","○")</f>
        <v/>
      </c>
      <c r="AM28" s="88" t="str">
        <f>IF(COUNTIF(選手データ入力!$I19:$K19,AM$8)=0,"","○")</f>
        <v/>
      </c>
      <c r="AN28" s="88" t="str">
        <f>IF(COUNTIF(選手データ入力!$I19:$K19,AN$8)=0,"","○")</f>
        <v/>
      </c>
      <c r="AO28" s="88" t="str">
        <f>IF(COUNTIF(選手データ入力!$I19:$K19,AO$8)=0,"","○")</f>
        <v/>
      </c>
      <c r="AP28" s="88" t="str">
        <f>IF(COUNTIF(選手データ入力!$I19:$K19,AP$8)=0,"","○")</f>
        <v/>
      </c>
      <c r="AQ28" s="88" t="str">
        <f>IF(COUNTIF(選手データ入力!$I19:$K19,AQ$8)=0,"","○")</f>
        <v/>
      </c>
      <c r="AR28" s="88" t="str">
        <f>IF(COUNTIF(選手データ入力!$I19:$K19,AR$8)=0,"","○")</f>
        <v/>
      </c>
      <c r="AS28" s="88" t="str">
        <f>IF(COUNTIF(選手データ入力!$I19:$K19,AS$8)=0,"","○")</f>
        <v/>
      </c>
      <c r="AT28" s="88" t="str">
        <f>IF(COUNTIF(選手データ入力!$I19:$K19,AT$8)=0,"","○")</f>
        <v/>
      </c>
      <c r="AU28" s="88" t="str">
        <f>IF(COUNTIF(選手データ入力!$I19:$K19,AU$8)=0,"","○")</f>
        <v/>
      </c>
      <c r="AV28" s="113" t="str">
        <f>IF(COUNTIF(選手データ入力!$I19:$K19,AV$8)=0,"","○")</f>
        <v/>
      </c>
      <c r="AW28" s="121" t="str">
        <f t="shared" si="0"/>
        <v/>
      </c>
      <c r="AX28" s="117" t="str">
        <f>IF(選手データ入力!L19="○","○","")</f>
        <v/>
      </c>
      <c r="AY28" s="89" t="str">
        <f>IF(選手データ入力!M19="○","○","")</f>
        <v/>
      </c>
      <c r="BB28" s="82">
        <f t="shared" si="1"/>
        <v>0</v>
      </c>
      <c r="BC28" s="82">
        <f t="shared" si="2"/>
        <v>0</v>
      </c>
    </row>
    <row r="29" spans="1:55" ht="21.75" customHeight="1" thickBot="1">
      <c r="A29" s="82">
        <v>15</v>
      </c>
      <c r="B29" s="204" t="str">
        <f>IF(選手データ入力!D20="","",選手データ入力!D20)</f>
        <v/>
      </c>
      <c r="C29" s="205"/>
      <c r="D29" s="205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90" t="str">
        <f>IF(COUNTIF(選手データ入力!$I20:$K20,AE$8)=0,"","○")</f>
        <v/>
      </c>
      <c r="AF29" s="90" t="str">
        <f>IF(COUNTIF(選手データ入力!$I20:$K20,AF$8)=0,"","○")</f>
        <v/>
      </c>
      <c r="AG29" s="90" t="str">
        <f>IF(COUNTIF(選手データ入力!$I20:$K20,AG$8)=0,"","○")</f>
        <v/>
      </c>
      <c r="AH29" s="90" t="str">
        <f>IF(COUNTIF(選手データ入力!$I20:$K20,AH$8)=0,"","○")</f>
        <v/>
      </c>
      <c r="AI29" s="90" t="str">
        <f>IF(COUNTIF(選手データ入力!$I20:$K20,AI$8)=0,"","○")</f>
        <v/>
      </c>
      <c r="AJ29" s="90" t="str">
        <f>IF(COUNTIF(選手データ入力!$I20:$K20,AJ$8)=0,"","○")</f>
        <v/>
      </c>
      <c r="AK29" s="90" t="str">
        <f>IF(COUNTIF(選手データ入力!$I20:$K20,AK$8)=0,"","○")</f>
        <v/>
      </c>
      <c r="AL29" s="90" t="str">
        <f>IF(COUNTIF(選手データ入力!$I20:$K20,AL$8)=0,"","○")</f>
        <v/>
      </c>
      <c r="AM29" s="90" t="str">
        <f>IF(COUNTIF(選手データ入力!$I20:$K20,AM$8)=0,"","○")</f>
        <v/>
      </c>
      <c r="AN29" s="90" t="str">
        <f>IF(COUNTIF(選手データ入力!$I20:$K20,AN$8)=0,"","○")</f>
        <v/>
      </c>
      <c r="AO29" s="90" t="str">
        <f>IF(COUNTIF(選手データ入力!$I20:$K20,AO$8)=0,"","○")</f>
        <v/>
      </c>
      <c r="AP29" s="90" t="str">
        <f>IF(COUNTIF(選手データ入力!$I20:$K20,AP$8)=0,"","○")</f>
        <v/>
      </c>
      <c r="AQ29" s="90" t="str">
        <f>IF(COUNTIF(選手データ入力!$I20:$K20,AQ$8)=0,"","○")</f>
        <v/>
      </c>
      <c r="AR29" s="90" t="str">
        <f>IF(COUNTIF(選手データ入力!$I20:$K20,AR$8)=0,"","○")</f>
        <v/>
      </c>
      <c r="AS29" s="90" t="str">
        <f>IF(COUNTIF(選手データ入力!$I20:$K20,AS$8)=0,"","○")</f>
        <v/>
      </c>
      <c r="AT29" s="90" t="str">
        <f>IF(COUNTIF(選手データ入力!$I20:$K20,AT$8)=0,"","○")</f>
        <v/>
      </c>
      <c r="AU29" s="90" t="str">
        <f>IF(COUNTIF(選手データ入力!$I20:$K20,AU$8)=0,"","○")</f>
        <v/>
      </c>
      <c r="AV29" s="114" t="str">
        <f>IF(COUNTIF(選手データ入力!$I20:$K20,AV$8)=0,"","○")</f>
        <v/>
      </c>
      <c r="AW29" s="122" t="str">
        <f t="shared" si="0"/>
        <v/>
      </c>
      <c r="AX29" s="118" t="str">
        <f>IF(選手データ入力!L20="○","○","")</f>
        <v/>
      </c>
      <c r="AY29" s="91" t="str">
        <f>IF(選手データ入力!M20="○","○","")</f>
        <v/>
      </c>
      <c r="BB29" s="82">
        <f t="shared" si="1"/>
        <v>0</v>
      </c>
      <c r="BC29" s="82">
        <f t="shared" si="2"/>
        <v>0</v>
      </c>
    </row>
    <row r="30" spans="1:55" ht="21.75" customHeight="1">
      <c r="A30" s="82">
        <v>16</v>
      </c>
      <c r="B30" s="193" t="str">
        <f>IF(選手データ入力!D21="","",選手データ入力!D21)</f>
        <v/>
      </c>
      <c r="C30" s="194"/>
      <c r="D30" s="194"/>
      <c r="E30" s="195" t="str">
        <f>IF($B30="","",VLOOKUP($B30,選手データ入力!$D$6:$H$45,2,0))</f>
        <v/>
      </c>
      <c r="F30" s="195"/>
      <c r="G30" s="195"/>
      <c r="H30" s="195"/>
      <c r="I30" s="195"/>
      <c r="J30" s="195"/>
      <c r="K30" s="195"/>
      <c r="L30" s="195"/>
      <c r="M30" s="195"/>
      <c r="N30" s="186" t="str">
        <f>IF($B30="","",VLOOKUP($B30,選手データ入力!$D$6:$H$45,3,0))</f>
        <v/>
      </c>
      <c r="O30" s="186"/>
      <c r="P30" s="186"/>
      <c r="Q30" s="186"/>
      <c r="R30" s="186"/>
      <c r="S30" s="186"/>
      <c r="T30" s="186"/>
      <c r="U30" s="186"/>
      <c r="V30" s="186"/>
      <c r="W30" s="196" t="str">
        <f>IF($B30="","",VLOOKUP($B30,選手データ入力!$D$6:$H$45,4,0))</f>
        <v/>
      </c>
      <c r="X30" s="197"/>
      <c r="Y30" s="186" t="str">
        <f>IF($B30="","",VLOOKUP($B30,選手データ入力!$D$6:$H$45,5,0))</f>
        <v/>
      </c>
      <c r="Z30" s="186"/>
      <c r="AA30" s="186"/>
      <c r="AB30" s="186"/>
      <c r="AC30" s="186"/>
      <c r="AD30" s="186"/>
      <c r="AE30" s="86" t="str">
        <f>IF(COUNTIF(選手データ入力!$I21:$K21,AE$8)=0,"","○")</f>
        <v/>
      </c>
      <c r="AF30" s="86" t="str">
        <f>IF(COUNTIF(選手データ入力!$I21:$K21,AF$8)=0,"","○")</f>
        <v/>
      </c>
      <c r="AG30" s="86" t="str">
        <f>IF(COUNTIF(選手データ入力!$I21:$K21,AG$8)=0,"","○")</f>
        <v/>
      </c>
      <c r="AH30" s="86" t="str">
        <f>IF(COUNTIF(選手データ入力!$I21:$K21,AH$8)=0,"","○")</f>
        <v/>
      </c>
      <c r="AI30" s="86" t="str">
        <f>IF(COUNTIF(選手データ入力!$I21:$K21,AI$8)=0,"","○")</f>
        <v/>
      </c>
      <c r="AJ30" s="86" t="str">
        <f>IF(COUNTIF(選手データ入力!$I21:$K21,AJ$8)=0,"","○")</f>
        <v/>
      </c>
      <c r="AK30" s="86" t="str">
        <f>IF(COUNTIF(選手データ入力!$I21:$K21,AK$8)=0,"","○")</f>
        <v/>
      </c>
      <c r="AL30" s="86" t="str">
        <f>IF(COUNTIF(選手データ入力!$I21:$K21,AL$8)=0,"","○")</f>
        <v/>
      </c>
      <c r="AM30" s="86" t="str">
        <f>IF(COUNTIF(選手データ入力!$I21:$K21,AM$8)=0,"","○")</f>
        <v/>
      </c>
      <c r="AN30" s="86" t="str">
        <f>IF(COUNTIF(選手データ入力!$I21:$K21,AN$8)=0,"","○")</f>
        <v/>
      </c>
      <c r="AO30" s="86" t="str">
        <f>IF(COUNTIF(選手データ入力!$I21:$K21,AO$8)=0,"","○")</f>
        <v/>
      </c>
      <c r="AP30" s="86" t="str">
        <f>IF(COUNTIF(選手データ入力!$I21:$K21,AP$8)=0,"","○")</f>
        <v/>
      </c>
      <c r="AQ30" s="86" t="str">
        <f>IF(COUNTIF(選手データ入力!$I21:$K21,AQ$8)=0,"","○")</f>
        <v/>
      </c>
      <c r="AR30" s="86" t="str">
        <f>IF(COUNTIF(選手データ入力!$I21:$K21,AR$8)=0,"","○")</f>
        <v/>
      </c>
      <c r="AS30" s="86" t="str">
        <f>IF(COUNTIF(選手データ入力!$I21:$K21,AS$8)=0,"","○")</f>
        <v/>
      </c>
      <c r="AT30" s="86" t="str">
        <f>IF(COUNTIF(選手データ入力!$I21:$K21,AT$8)=0,"","○")</f>
        <v/>
      </c>
      <c r="AU30" s="86" t="str">
        <f>IF(COUNTIF(選手データ入力!$I21:$K21,AU$8)=0,"","○")</f>
        <v/>
      </c>
      <c r="AV30" s="112" t="str">
        <f>IF(COUNTIF(選手データ入力!$I21:$K21,AV$8)=0,"","○")</f>
        <v/>
      </c>
      <c r="AW30" s="120" t="str">
        <f t="shared" si="0"/>
        <v/>
      </c>
      <c r="AX30" s="116" t="str">
        <f>IF(選手データ入力!L21="○","○","")</f>
        <v/>
      </c>
      <c r="AY30" s="87" t="str">
        <f>IF(選手データ入力!M21="○","○","")</f>
        <v/>
      </c>
      <c r="BB30" s="82">
        <f t="shared" si="1"/>
        <v>0</v>
      </c>
      <c r="BC30" s="82">
        <f t="shared" si="2"/>
        <v>0</v>
      </c>
    </row>
    <row r="31" spans="1:55" ht="21.75" customHeight="1">
      <c r="A31" s="82">
        <v>17</v>
      </c>
      <c r="B31" s="187" t="str">
        <f>IF(選手データ入力!D22="","",選手データ入力!D22)</f>
        <v/>
      </c>
      <c r="C31" s="188"/>
      <c r="D31" s="188"/>
      <c r="E31" s="189" t="str">
        <f>IF($B31="","",VLOOKUP($B31,選手データ入力!$D$6:$H$45,2,0))</f>
        <v/>
      </c>
      <c r="F31" s="189"/>
      <c r="G31" s="189"/>
      <c r="H31" s="189"/>
      <c r="I31" s="189"/>
      <c r="J31" s="189"/>
      <c r="K31" s="189"/>
      <c r="L31" s="189"/>
      <c r="M31" s="189"/>
      <c r="N31" s="190" t="str">
        <f>IF($B31="","",VLOOKUP($B31,選手データ入力!$D$6:$H$45,3,0))</f>
        <v/>
      </c>
      <c r="O31" s="190"/>
      <c r="P31" s="190"/>
      <c r="Q31" s="190"/>
      <c r="R31" s="190"/>
      <c r="S31" s="190"/>
      <c r="T31" s="190"/>
      <c r="U31" s="190"/>
      <c r="V31" s="190"/>
      <c r="W31" s="191" t="str">
        <f>IF($B31="","",VLOOKUP($B31,選手データ入力!$D$6:$H$45,4,0))</f>
        <v/>
      </c>
      <c r="X31" s="192"/>
      <c r="Y31" s="190" t="str">
        <f>IF($B31="","",VLOOKUP($B31,選手データ入力!$D$6:$H$45,5,0))</f>
        <v/>
      </c>
      <c r="Z31" s="190"/>
      <c r="AA31" s="190"/>
      <c r="AB31" s="190"/>
      <c r="AC31" s="190"/>
      <c r="AD31" s="190"/>
      <c r="AE31" s="88" t="str">
        <f>IF(COUNTIF(選手データ入力!$I22:$K22,AE$8)=0,"","○")</f>
        <v/>
      </c>
      <c r="AF31" s="88" t="str">
        <f>IF(COUNTIF(選手データ入力!$I22:$K22,AF$8)=0,"","○")</f>
        <v/>
      </c>
      <c r="AG31" s="88" t="str">
        <f>IF(COUNTIF(選手データ入力!$I22:$K22,AG$8)=0,"","○")</f>
        <v/>
      </c>
      <c r="AH31" s="88" t="str">
        <f>IF(COUNTIF(選手データ入力!$I22:$K22,AH$8)=0,"","○")</f>
        <v/>
      </c>
      <c r="AI31" s="88" t="str">
        <f>IF(COUNTIF(選手データ入力!$I22:$K22,AI$8)=0,"","○")</f>
        <v/>
      </c>
      <c r="AJ31" s="88" t="str">
        <f>IF(COUNTIF(選手データ入力!$I22:$K22,AJ$8)=0,"","○")</f>
        <v/>
      </c>
      <c r="AK31" s="88" t="str">
        <f>IF(COUNTIF(選手データ入力!$I22:$K22,AK$8)=0,"","○")</f>
        <v/>
      </c>
      <c r="AL31" s="88" t="str">
        <f>IF(COUNTIF(選手データ入力!$I22:$K22,AL$8)=0,"","○")</f>
        <v/>
      </c>
      <c r="AM31" s="88" t="str">
        <f>IF(COUNTIF(選手データ入力!$I22:$K22,AM$8)=0,"","○")</f>
        <v/>
      </c>
      <c r="AN31" s="88" t="str">
        <f>IF(COUNTIF(選手データ入力!$I22:$K22,AN$8)=0,"","○")</f>
        <v/>
      </c>
      <c r="AO31" s="88" t="str">
        <f>IF(COUNTIF(選手データ入力!$I22:$K22,AO$8)=0,"","○")</f>
        <v/>
      </c>
      <c r="AP31" s="88" t="str">
        <f>IF(COUNTIF(選手データ入力!$I22:$K22,AP$8)=0,"","○")</f>
        <v/>
      </c>
      <c r="AQ31" s="88" t="str">
        <f>IF(COUNTIF(選手データ入力!$I22:$K22,AQ$8)=0,"","○")</f>
        <v/>
      </c>
      <c r="AR31" s="88" t="str">
        <f>IF(COUNTIF(選手データ入力!$I22:$K22,AR$8)=0,"","○")</f>
        <v/>
      </c>
      <c r="AS31" s="88" t="str">
        <f>IF(COUNTIF(選手データ入力!$I22:$K22,AS$8)=0,"","○")</f>
        <v/>
      </c>
      <c r="AT31" s="88" t="str">
        <f>IF(COUNTIF(選手データ入力!$I22:$K22,AT$8)=0,"","○")</f>
        <v/>
      </c>
      <c r="AU31" s="88" t="str">
        <f>IF(COUNTIF(選手データ入力!$I22:$K22,AU$8)=0,"","○")</f>
        <v/>
      </c>
      <c r="AV31" s="113" t="str">
        <f>IF(COUNTIF(選手データ入力!$I22:$K22,AV$8)=0,"","○")</f>
        <v/>
      </c>
      <c r="AW31" s="121" t="str">
        <f t="shared" si="0"/>
        <v/>
      </c>
      <c r="AX31" s="117" t="str">
        <f>IF(選手データ入力!L22="○","○","")</f>
        <v/>
      </c>
      <c r="AY31" s="89" t="str">
        <f>IF(選手データ入力!M22="○","○","")</f>
        <v/>
      </c>
      <c r="BB31" s="82">
        <f t="shared" si="1"/>
        <v>0</v>
      </c>
      <c r="BC31" s="82">
        <f t="shared" si="2"/>
        <v>0</v>
      </c>
    </row>
    <row r="32" spans="1:55" ht="21.75" customHeight="1">
      <c r="A32" s="82">
        <v>18</v>
      </c>
      <c r="B32" s="187" t="str">
        <f>IF(選手データ入力!D23="","",選手データ入力!D23)</f>
        <v/>
      </c>
      <c r="C32" s="188"/>
      <c r="D32" s="188"/>
      <c r="E32" s="189" t="str">
        <f>IF($B32="","",VLOOKUP($B32,選手データ入力!$D$6:$H$45,2,0))</f>
        <v/>
      </c>
      <c r="F32" s="189"/>
      <c r="G32" s="189"/>
      <c r="H32" s="189"/>
      <c r="I32" s="189"/>
      <c r="J32" s="189"/>
      <c r="K32" s="189"/>
      <c r="L32" s="189"/>
      <c r="M32" s="189"/>
      <c r="N32" s="190" t="str">
        <f>IF($B32="","",VLOOKUP($B32,選手データ入力!$D$6:$H$45,3,0))</f>
        <v/>
      </c>
      <c r="O32" s="190"/>
      <c r="P32" s="190"/>
      <c r="Q32" s="190"/>
      <c r="R32" s="190"/>
      <c r="S32" s="190"/>
      <c r="T32" s="190"/>
      <c r="U32" s="190"/>
      <c r="V32" s="190"/>
      <c r="W32" s="191" t="str">
        <f>IF($B32="","",VLOOKUP($B32,選手データ入力!$D$6:$H$45,4,0))</f>
        <v/>
      </c>
      <c r="X32" s="192"/>
      <c r="Y32" s="190" t="str">
        <f>IF($B32="","",VLOOKUP($B32,選手データ入力!$D$6:$H$45,5,0))</f>
        <v/>
      </c>
      <c r="Z32" s="190"/>
      <c r="AA32" s="190"/>
      <c r="AB32" s="190"/>
      <c r="AC32" s="190"/>
      <c r="AD32" s="190"/>
      <c r="AE32" s="88" t="str">
        <f>IF(COUNTIF(選手データ入力!$I23:$K23,AE$8)=0,"","○")</f>
        <v/>
      </c>
      <c r="AF32" s="88" t="str">
        <f>IF(COUNTIF(選手データ入力!$I23:$K23,AF$8)=0,"","○")</f>
        <v/>
      </c>
      <c r="AG32" s="88" t="str">
        <f>IF(COUNTIF(選手データ入力!$I23:$K23,AG$8)=0,"","○")</f>
        <v/>
      </c>
      <c r="AH32" s="88" t="str">
        <f>IF(COUNTIF(選手データ入力!$I23:$K23,AH$8)=0,"","○")</f>
        <v/>
      </c>
      <c r="AI32" s="88" t="str">
        <f>IF(COUNTIF(選手データ入力!$I23:$K23,AI$8)=0,"","○")</f>
        <v/>
      </c>
      <c r="AJ32" s="88" t="str">
        <f>IF(COUNTIF(選手データ入力!$I23:$K23,AJ$8)=0,"","○")</f>
        <v/>
      </c>
      <c r="AK32" s="88" t="str">
        <f>IF(COUNTIF(選手データ入力!$I23:$K23,AK$8)=0,"","○")</f>
        <v/>
      </c>
      <c r="AL32" s="88" t="str">
        <f>IF(COUNTIF(選手データ入力!$I23:$K23,AL$8)=0,"","○")</f>
        <v/>
      </c>
      <c r="AM32" s="88" t="str">
        <f>IF(COUNTIF(選手データ入力!$I23:$K23,AM$8)=0,"","○")</f>
        <v/>
      </c>
      <c r="AN32" s="88" t="str">
        <f>IF(COUNTIF(選手データ入力!$I23:$K23,AN$8)=0,"","○")</f>
        <v/>
      </c>
      <c r="AO32" s="88" t="str">
        <f>IF(COUNTIF(選手データ入力!$I23:$K23,AO$8)=0,"","○")</f>
        <v/>
      </c>
      <c r="AP32" s="88" t="str">
        <f>IF(COUNTIF(選手データ入力!$I23:$K23,AP$8)=0,"","○")</f>
        <v/>
      </c>
      <c r="AQ32" s="88" t="str">
        <f>IF(COUNTIF(選手データ入力!$I23:$K23,AQ$8)=0,"","○")</f>
        <v/>
      </c>
      <c r="AR32" s="88" t="str">
        <f>IF(COUNTIF(選手データ入力!$I23:$K23,AR$8)=0,"","○")</f>
        <v/>
      </c>
      <c r="AS32" s="88" t="str">
        <f>IF(COUNTIF(選手データ入力!$I23:$K23,AS$8)=0,"","○")</f>
        <v/>
      </c>
      <c r="AT32" s="88" t="str">
        <f>IF(COUNTIF(選手データ入力!$I23:$K23,AT$8)=0,"","○")</f>
        <v/>
      </c>
      <c r="AU32" s="88" t="str">
        <f>IF(COUNTIF(選手データ入力!$I23:$K23,AU$8)=0,"","○")</f>
        <v/>
      </c>
      <c r="AV32" s="113" t="str">
        <f>IF(COUNTIF(選手データ入力!$I23:$K23,AV$8)=0,"","○")</f>
        <v/>
      </c>
      <c r="AW32" s="121" t="str">
        <f t="shared" si="0"/>
        <v/>
      </c>
      <c r="AX32" s="117" t="str">
        <f>IF(選手データ入力!L23="○","○","")</f>
        <v/>
      </c>
      <c r="AY32" s="89" t="str">
        <f>IF(選手データ入力!M23="○","○","")</f>
        <v/>
      </c>
      <c r="BB32" s="82">
        <f t="shared" si="1"/>
        <v>0</v>
      </c>
      <c r="BC32" s="82">
        <f t="shared" si="2"/>
        <v>0</v>
      </c>
    </row>
    <row r="33" spans="1:55" ht="21.75" customHeight="1">
      <c r="A33" s="82">
        <v>19</v>
      </c>
      <c r="B33" s="187" t="str">
        <f>IF(選手データ入力!D24="","",選手データ入力!D24)</f>
        <v/>
      </c>
      <c r="C33" s="188"/>
      <c r="D33" s="188"/>
      <c r="E33" s="189" t="str">
        <f>IF($B33="","",VLOOKUP($B33,選手データ入力!$D$6:$H$45,2,0))</f>
        <v/>
      </c>
      <c r="F33" s="189"/>
      <c r="G33" s="189"/>
      <c r="H33" s="189"/>
      <c r="I33" s="189"/>
      <c r="J33" s="189"/>
      <c r="K33" s="189"/>
      <c r="L33" s="189"/>
      <c r="M33" s="189"/>
      <c r="N33" s="190" t="str">
        <f>IF($B33="","",VLOOKUP($B33,選手データ入力!$D$6:$H$45,3,0))</f>
        <v/>
      </c>
      <c r="O33" s="190"/>
      <c r="P33" s="190"/>
      <c r="Q33" s="190"/>
      <c r="R33" s="190"/>
      <c r="S33" s="190"/>
      <c r="T33" s="190"/>
      <c r="U33" s="190"/>
      <c r="V33" s="190"/>
      <c r="W33" s="191" t="str">
        <f>IF($B33="","",VLOOKUP($B33,選手データ入力!$D$6:$H$45,4,0))</f>
        <v/>
      </c>
      <c r="X33" s="192"/>
      <c r="Y33" s="190" t="str">
        <f>IF($B33="","",VLOOKUP($B33,選手データ入力!$D$6:$H$45,5,0))</f>
        <v/>
      </c>
      <c r="Z33" s="190"/>
      <c r="AA33" s="190"/>
      <c r="AB33" s="190"/>
      <c r="AC33" s="190"/>
      <c r="AD33" s="190"/>
      <c r="AE33" s="88" t="str">
        <f>IF(COUNTIF(選手データ入力!$I24:$K24,AE$8)=0,"","○")</f>
        <v/>
      </c>
      <c r="AF33" s="88" t="str">
        <f>IF(COUNTIF(選手データ入力!$I24:$K24,AF$8)=0,"","○")</f>
        <v/>
      </c>
      <c r="AG33" s="88" t="str">
        <f>IF(COUNTIF(選手データ入力!$I24:$K24,AG$8)=0,"","○")</f>
        <v/>
      </c>
      <c r="AH33" s="88" t="str">
        <f>IF(COUNTIF(選手データ入力!$I24:$K24,AH$8)=0,"","○")</f>
        <v/>
      </c>
      <c r="AI33" s="88" t="str">
        <f>IF(COUNTIF(選手データ入力!$I24:$K24,AI$8)=0,"","○")</f>
        <v/>
      </c>
      <c r="AJ33" s="88" t="str">
        <f>IF(COUNTIF(選手データ入力!$I24:$K24,AJ$8)=0,"","○")</f>
        <v/>
      </c>
      <c r="AK33" s="88" t="str">
        <f>IF(COUNTIF(選手データ入力!$I24:$K24,AK$8)=0,"","○")</f>
        <v/>
      </c>
      <c r="AL33" s="88" t="str">
        <f>IF(COUNTIF(選手データ入力!$I24:$K24,AL$8)=0,"","○")</f>
        <v/>
      </c>
      <c r="AM33" s="88" t="str">
        <f>IF(COUNTIF(選手データ入力!$I24:$K24,AM$8)=0,"","○")</f>
        <v/>
      </c>
      <c r="AN33" s="88" t="str">
        <f>IF(COUNTIF(選手データ入力!$I24:$K24,AN$8)=0,"","○")</f>
        <v/>
      </c>
      <c r="AO33" s="88" t="str">
        <f>IF(COUNTIF(選手データ入力!$I24:$K24,AO$8)=0,"","○")</f>
        <v/>
      </c>
      <c r="AP33" s="88" t="str">
        <f>IF(COUNTIF(選手データ入力!$I24:$K24,AP$8)=0,"","○")</f>
        <v/>
      </c>
      <c r="AQ33" s="88" t="str">
        <f>IF(COUNTIF(選手データ入力!$I24:$K24,AQ$8)=0,"","○")</f>
        <v/>
      </c>
      <c r="AR33" s="88" t="str">
        <f>IF(COUNTIF(選手データ入力!$I24:$K24,AR$8)=0,"","○")</f>
        <v/>
      </c>
      <c r="AS33" s="88" t="str">
        <f>IF(COUNTIF(選手データ入力!$I24:$K24,AS$8)=0,"","○")</f>
        <v/>
      </c>
      <c r="AT33" s="88" t="str">
        <f>IF(COUNTIF(選手データ入力!$I24:$K24,AT$8)=0,"","○")</f>
        <v/>
      </c>
      <c r="AU33" s="88" t="str">
        <f>IF(COUNTIF(選手データ入力!$I24:$K24,AU$8)=0,"","○")</f>
        <v/>
      </c>
      <c r="AV33" s="113" t="str">
        <f>IF(COUNTIF(選手データ入力!$I24:$K24,AV$8)=0,"","○")</f>
        <v/>
      </c>
      <c r="AW33" s="121" t="str">
        <f t="shared" si="0"/>
        <v/>
      </c>
      <c r="AX33" s="117" t="str">
        <f>IF(選手データ入力!L24="○","○","")</f>
        <v/>
      </c>
      <c r="AY33" s="89" t="str">
        <f>IF(選手データ入力!M24="○","○","")</f>
        <v/>
      </c>
      <c r="BB33" s="82">
        <f t="shared" si="1"/>
        <v>0</v>
      </c>
      <c r="BC33" s="82">
        <f t="shared" si="2"/>
        <v>0</v>
      </c>
    </row>
    <row r="34" spans="1:55" ht="21.75" customHeight="1" thickBot="1">
      <c r="A34" s="82">
        <v>20</v>
      </c>
      <c r="B34" s="204" t="str">
        <f>IF(選手データ入力!D25="","",選手データ入力!D25)</f>
        <v/>
      </c>
      <c r="C34" s="205"/>
      <c r="D34" s="205"/>
      <c r="E34" s="198" t="str">
        <f>IF($B34="","",VLOOKUP($B34,選手データ入力!$D$6:$H$45,2,0))</f>
        <v/>
      </c>
      <c r="F34" s="198"/>
      <c r="G34" s="198"/>
      <c r="H34" s="198"/>
      <c r="I34" s="198"/>
      <c r="J34" s="198"/>
      <c r="K34" s="198"/>
      <c r="L34" s="198"/>
      <c r="M34" s="198"/>
      <c r="N34" s="199" t="str">
        <f>IF($B34="","",VLOOKUP($B34,選手データ入力!$D$6:$H$45,3,0))</f>
        <v/>
      </c>
      <c r="O34" s="199"/>
      <c r="P34" s="199"/>
      <c r="Q34" s="199"/>
      <c r="R34" s="199"/>
      <c r="S34" s="199"/>
      <c r="T34" s="199"/>
      <c r="U34" s="199"/>
      <c r="V34" s="199"/>
      <c r="W34" s="200" t="str">
        <f>IF($B34="","",VLOOKUP($B34,選手データ入力!$D$6:$H$45,4,0))</f>
        <v/>
      </c>
      <c r="X34" s="201"/>
      <c r="Y34" s="199" t="str">
        <f>IF($B34="","",VLOOKUP($B34,選手データ入力!$D$6:$H$45,5,0))</f>
        <v/>
      </c>
      <c r="Z34" s="199"/>
      <c r="AA34" s="199"/>
      <c r="AB34" s="199"/>
      <c r="AC34" s="199"/>
      <c r="AD34" s="199"/>
      <c r="AE34" s="90" t="str">
        <f>IF(COUNTIF(選手データ入力!$I25:$K25,AE$8)=0,"","○")</f>
        <v/>
      </c>
      <c r="AF34" s="90" t="str">
        <f>IF(COUNTIF(選手データ入力!$I25:$K25,AF$8)=0,"","○")</f>
        <v/>
      </c>
      <c r="AG34" s="90" t="str">
        <f>IF(COUNTIF(選手データ入力!$I25:$K25,AG$8)=0,"","○")</f>
        <v/>
      </c>
      <c r="AH34" s="90" t="str">
        <f>IF(COUNTIF(選手データ入力!$I25:$K25,AH$8)=0,"","○")</f>
        <v/>
      </c>
      <c r="AI34" s="90" t="str">
        <f>IF(COUNTIF(選手データ入力!$I25:$K25,AI$8)=0,"","○")</f>
        <v/>
      </c>
      <c r="AJ34" s="90" t="str">
        <f>IF(COUNTIF(選手データ入力!$I25:$K25,AJ$8)=0,"","○")</f>
        <v/>
      </c>
      <c r="AK34" s="90" t="str">
        <f>IF(COUNTIF(選手データ入力!$I25:$K25,AK$8)=0,"","○")</f>
        <v/>
      </c>
      <c r="AL34" s="90" t="str">
        <f>IF(COUNTIF(選手データ入力!$I25:$K25,AL$8)=0,"","○")</f>
        <v/>
      </c>
      <c r="AM34" s="90" t="str">
        <f>IF(COUNTIF(選手データ入力!$I25:$K25,AM$8)=0,"","○")</f>
        <v/>
      </c>
      <c r="AN34" s="90" t="str">
        <f>IF(COUNTIF(選手データ入力!$I25:$K25,AN$8)=0,"","○")</f>
        <v/>
      </c>
      <c r="AO34" s="90" t="str">
        <f>IF(COUNTIF(選手データ入力!$I25:$K25,AO$8)=0,"","○")</f>
        <v/>
      </c>
      <c r="AP34" s="90" t="str">
        <f>IF(COUNTIF(選手データ入力!$I25:$K25,AP$8)=0,"","○")</f>
        <v/>
      </c>
      <c r="AQ34" s="90" t="str">
        <f>IF(COUNTIF(選手データ入力!$I25:$K25,AQ$8)=0,"","○")</f>
        <v/>
      </c>
      <c r="AR34" s="90" t="str">
        <f>IF(COUNTIF(選手データ入力!$I25:$K25,AR$8)=0,"","○")</f>
        <v/>
      </c>
      <c r="AS34" s="90" t="str">
        <f>IF(COUNTIF(選手データ入力!$I25:$K25,AS$8)=0,"","○")</f>
        <v/>
      </c>
      <c r="AT34" s="90" t="str">
        <f>IF(COUNTIF(選手データ入力!$I25:$K25,AT$8)=0,"","○")</f>
        <v/>
      </c>
      <c r="AU34" s="90" t="str">
        <f>IF(COUNTIF(選手データ入力!$I25:$K25,AU$8)=0,"","○")</f>
        <v/>
      </c>
      <c r="AV34" s="114" t="str">
        <f>IF(COUNTIF(選手データ入力!$I25:$K25,AV$8)=0,"","○")</f>
        <v/>
      </c>
      <c r="AW34" s="122" t="str">
        <f t="shared" si="0"/>
        <v/>
      </c>
      <c r="AX34" s="118" t="str">
        <f>IF(選手データ入力!L25="○","○","")</f>
        <v/>
      </c>
      <c r="AY34" s="91" t="str">
        <f>IF(選手データ入力!M25="○","○","")</f>
        <v/>
      </c>
      <c r="BB34" s="82">
        <f t="shared" si="1"/>
        <v>0</v>
      </c>
      <c r="BC34" s="82">
        <f t="shared" si="2"/>
        <v>0</v>
      </c>
    </row>
    <row r="35" spans="1:55" ht="22.5" customHeight="1" thickBot="1">
      <c r="B35" s="202" t="s">
        <v>213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92">
        <f>COUNTIF(AE15:AE34,"○")</f>
        <v>0</v>
      </c>
      <c r="AF35" s="92">
        <f t="shared" ref="AF35:AY35" si="3">COUNTIF(AF15:AF34,"○")</f>
        <v>0</v>
      </c>
      <c r="AG35" s="92">
        <f t="shared" si="3"/>
        <v>0</v>
      </c>
      <c r="AH35" s="92">
        <f t="shared" si="3"/>
        <v>0</v>
      </c>
      <c r="AI35" s="92">
        <f t="shared" si="3"/>
        <v>0</v>
      </c>
      <c r="AJ35" s="92">
        <f t="shared" si="3"/>
        <v>0</v>
      </c>
      <c r="AK35" s="92">
        <f t="shared" si="3"/>
        <v>0</v>
      </c>
      <c r="AL35" s="92">
        <f t="shared" si="3"/>
        <v>0</v>
      </c>
      <c r="AM35" s="92">
        <f t="shared" si="3"/>
        <v>0</v>
      </c>
      <c r="AN35" s="92">
        <f t="shared" si="3"/>
        <v>0</v>
      </c>
      <c r="AO35" s="92">
        <f t="shared" si="3"/>
        <v>0</v>
      </c>
      <c r="AP35" s="92">
        <f t="shared" si="3"/>
        <v>0</v>
      </c>
      <c r="AQ35" s="92">
        <f t="shared" si="3"/>
        <v>0</v>
      </c>
      <c r="AR35" s="92">
        <f t="shared" si="3"/>
        <v>0</v>
      </c>
      <c r="AS35" s="92">
        <f t="shared" si="3"/>
        <v>0</v>
      </c>
      <c r="AT35" s="92">
        <f t="shared" si="3"/>
        <v>0</v>
      </c>
      <c r="AU35" s="92">
        <f t="shared" si="3"/>
        <v>0</v>
      </c>
      <c r="AV35" s="115">
        <f t="shared" si="3"/>
        <v>0</v>
      </c>
      <c r="AW35" s="123">
        <f t="shared" si="3"/>
        <v>0</v>
      </c>
      <c r="AX35" s="119">
        <f t="shared" si="3"/>
        <v>0</v>
      </c>
      <c r="AY35" s="92">
        <f t="shared" si="3"/>
        <v>0</v>
      </c>
      <c r="BC35" s="82">
        <f>SUM(BC15:BC34)</f>
        <v>0</v>
      </c>
    </row>
    <row r="36" spans="1:55" ht="21">
      <c r="B36" s="244" t="s">
        <v>134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6"/>
    </row>
    <row r="37" spans="1:55" ht="18.75">
      <c r="B37" s="93"/>
      <c r="C37" s="94"/>
      <c r="D37" s="94"/>
      <c r="E37" s="94"/>
      <c r="F37" s="94"/>
      <c r="G37" s="94"/>
      <c r="H37" s="95" t="s">
        <v>22</v>
      </c>
      <c r="I37" s="95"/>
      <c r="J37" s="95"/>
      <c r="K37" s="95"/>
      <c r="L37" s="96"/>
      <c r="M37" s="249" t="str">
        <f>基本入力!$B$1</f>
        <v>第74回高体連オホーツク支部陸上競技選手権大会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95"/>
      <c r="AH37" s="95" t="s">
        <v>23</v>
      </c>
      <c r="AI37" s="95"/>
      <c r="AJ37" s="95"/>
      <c r="AK37" s="95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7"/>
    </row>
    <row r="38" spans="1:55" ht="18.75">
      <c r="B38" s="93"/>
      <c r="C38" s="94"/>
      <c r="D38" s="94"/>
      <c r="E38" s="94"/>
      <c r="F38" s="94"/>
      <c r="G38" s="94"/>
      <c r="H38" s="95"/>
      <c r="I38" s="95"/>
      <c r="J38" s="95"/>
      <c r="K38" s="95"/>
      <c r="L38" s="96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7"/>
    </row>
    <row r="39" spans="1:55" ht="18.75">
      <c r="B39" s="93"/>
      <c r="C39" s="94"/>
      <c r="D39" s="94"/>
      <c r="E39" s="94"/>
      <c r="F39" s="94"/>
      <c r="G39" s="94"/>
      <c r="H39" s="95"/>
      <c r="I39" s="95"/>
      <c r="J39" s="95"/>
      <c r="K39" s="95"/>
      <c r="L39" s="96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 t="s">
        <v>24</v>
      </c>
      <c r="AK39" s="94"/>
      <c r="AL39" s="94"/>
      <c r="AM39" s="94"/>
      <c r="AN39" s="94"/>
      <c r="AO39" s="249">
        <f>基本入力!$B$10</f>
        <v>0</v>
      </c>
      <c r="AP39" s="249"/>
      <c r="AQ39" s="249"/>
      <c r="AR39" s="249"/>
      <c r="AS39" s="249"/>
      <c r="AT39" s="249"/>
      <c r="AU39" s="249"/>
      <c r="AV39" s="94" t="s">
        <v>25</v>
      </c>
      <c r="AW39" s="94"/>
      <c r="AX39" s="94"/>
      <c r="AY39" s="97"/>
    </row>
    <row r="40" spans="1:55" ht="19.5" thickBot="1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99"/>
      <c r="AL40" s="99"/>
      <c r="AM40" s="99"/>
      <c r="AN40" s="99"/>
      <c r="AO40" s="243"/>
      <c r="AP40" s="243"/>
      <c r="AQ40" s="243"/>
      <c r="AR40" s="243"/>
      <c r="AS40" s="243"/>
      <c r="AT40" s="243"/>
      <c r="AU40" s="243"/>
      <c r="AV40" s="99"/>
      <c r="AW40" s="99"/>
      <c r="AX40" s="99"/>
      <c r="AY40" s="101"/>
    </row>
    <row r="41" spans="1:55"/>
  </sheetData>
  <sheetProtection sheet="1" selectLockedCells="1"/>
  <mergeCells count="157">
    <mergeCell ref="AV5:AX6"/>
    <mergeCell ref="C3:L6"/>
    <mergeCell ref="AL8:AL14"/>
    <mergeCell ref="AU8:AU14"/>
    <mergeCell ref="Y15:AD15"/>
    <mergeCell ref="B7:D14"/>
    <mergeCell ref="Y16:AD16"/>
    <mergeCell ref="AN8:AN14"/>
    <mergeCell ref="AF8:AF14"/>
    <mergeCell ref="AO8:AO14"/>
    <mergeCell ref="AQ8:AQ14"/>
    <mergeCell ref="AR8:AR14"/>
    <mergeCell ref="AP8:AP14"/>
    <mergeCell ref="B1:AG1"/>
    <mergeCell ref="AM8:AM14"/>
    <mergeCell ref="AO40:AU40"/>
    <mergeCell ref="Y34:AD34"/>
    <mergeCell ref="B36:AY36"/>
    <mergeCell ref="B34:D34"/>
    <mergeCell ref="E34:M34"/>
    <mergeCell ref="N34:V34"/>
    <mergeCell ref="W34:X34"/>
    <mergeCell ref="AY7:AY14"/>
    <mergeCell ref="AO39:AU39"/>
    <mergeCell ref="M37:AF37"/>
    <mergeCell ref="AE7:AV7"/>
    <mergeCell ref="AS8:AS14"/>
    <mergeCell ref="AH8:AH14"/>
    <mergeCell ref="AI8:AI14"/>
    <mergeCell ref="AJ8:AJ14"/>
    <mergeCell ref="AK8:AK14"/>
    <mergeCell ref="E16:M16"/>
    <mergeCell ref="B3:B6"/>
    <mergeCell ref="M3:M6"/>
    <mergeCell ref="N7:V14"/>
    <mergeCell ref="AX7:AX14"/>
    <mergeCell ref="AV8:AV14"/>
    <mergeCell ref="B2:AY2"/>
    <mergeCell ref="AE8:AE14"/>
    <mergeCell ref="AG8:AG14"/>
    <mergeCell ref="AT8:AT14"/>
    <mergeCell ref="AW7:AW14"/>
    <mergeCell ref="N16:V16"/>
    <mergeCell ref="W16:X16"/>
    <mergeCell ref="B15:D15"/>
    <mergeCell ref="E7:M14"/>
    <mergeCell ref="W7:X14"/>
    <mergeCell ref="N3:U3"/>
    <mergeCell ref="V3:Z3"/>
    <mergeCell ref="AA3:AE3"/>
    <mergeCell ref="AF3:AJ6"/>
    <mergeCell ref="AV3:AY3"/>
    <mergeCell ref="N4:U4"/>
    <mergeCell ref="V4:Z4"/>
    <mergeCell ref="AA4:AE4"/>
    <mergeCell ref="AV4:AX4"/>
    <mergeCell ref="N5:U5"/>
    <mergeCell ref="V5:Z5"/>
    <mergeCell ref="AA5:AE5"/>
    <mergeCell ref="E15:M15"/>
    <mergeCell ref="N15:V1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W15:X15"/>
    <mergeCell ref="B29:D29"/>
    <mergeCell ref="Y24:AD24"/>
    <mergeCell ref="Y20:AD20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25:D2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AY5:AY6"/>
    <mergeCell ref="N6:U6"/>
    <mergeCell ref="V6:Z6"/>
    <mergeCell ref="AA6:AE6"/>
    <mergeCell ref="AK6:AU6"/>
    <mergeCell ref="AK4:AU5"/>
    <mergeCell ref="AK3:AU3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Y22:AD22"/>
    <mergeCell ref="B23:D23"/>
    <mergeCell ref="E23:M23"/>
    <mergeCell ref="E29:M29"/>
    <mergeCell ref="N29:V29"/>
    <mergeCell ref="W29:X29"/>
    <mergeCell ref="Y29:AD29"/>
  </mergeCells>
  <phoneticPr fontId="3"/>
  <conditionalFormatting sqref="AE35:AW35">
    <cfRule type="cellIs" dxfId="3" priority="2" operator="greaterThanOrEqual">
      <formula>4</formula>
    </cfRule>
  </conditionalFormatting>
  <conditionalFormatting sqref="AX35:AY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82" hidden="1" customWidth="1"/>
    <col min="2" max="2" width="3.75" style="82" customWidth="1"/>
    <col min="3" max="12" width="3.5" style="82" customWidth="1"/>
    <col min="13" max="51" width="3.75" style="82" customWidth="1"/>
    <col min="52" max="52" width="2.25" style="82" customWidth="1"/>
    <col min="53" max="53" width="2.25" style="82" hidden="1" customWidth="1"/>
    <col min="54" max="55" width="2.5" style="82" hidden="1" customWidth="1"/>
    <col min="56" max="16384" width="2.25" style="82" hidden="1"/>
  </cols>
  <sheetData>
    <row r="1" spans="1:55" ht="18" customHeight="1">
      <c r="B1" s="241" t="str">
        <f>基本入力!$B$1</f>
        <v>第74回高体連オホーツク支部陸上競技選手権大会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83" t="s">
        <v>221</v>
      </c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 t="s">
        <v>245</v>
      </c>
      <c r="AV1" s="84"/>
      <c r="AW1" s="84"/>
      <c r="AX1" s="84"/>
      <c r="AY1" s="85"/>
    </row>
    <row r="2" spans="1:55" ht="18" customHeight="1">
      <c r="B2" s="214" t="s">
        <v>14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6"/>
    </row>
    <row r="3" spans="1:55" ht="18" customHeight="1">
      <c r="B3" s="282" t="s">
        <v>0</v>
      </c>
      <c r="C3" s="257" t="str">
        <f>IF(基本入力!B2="","",基本入力!B2)</f>
        <v/>
      </c>
      <c r="D3" s="258"/>
      <c r="E3" s="258"/>
      <c r="F3" s="258"/>
      <c r="G3" s="258"/>
      <c r="H3" s="258"/>
      <c r="I3" s="258"/>
      <c r="J3" s="258"/>
      <c r="K3" s="258"/>
      <c r="L3" s="283"/>
      <c r="M3" s="286" t="s">
        <v>279</v>
      </c>
      <c r="N3" s="229" t="s">
        <v>280</v>
      </c>
      <c r="O3" s="229"/>
      <c r="P3" s="229"/>
      <c r="Q3" s="229"/>
      <c r="R3" s="229"/>
      <c r="S3" s="229"/>
      <c r="T3" s="229"/>
      <c r="U3" s="229"/>
      <c r="V3" s="229"/>
      <c r="W3" s="179" t="s">
        <v>281</v>
      </c>
      <c r="X3" s="179"/>
      <c r="Y3" s="179"/>
      <c r="Z3" s="179"/>
      <c r="AA3" s="179"/>
      <c r="AB3" s="179"/>
      <c r="AC3" s="229" t="s">
        <v>282</v>
      </c>
      <c r="AD3" s="229"/>
      <c r="AE3" s="229"/>
      <c r="AF3" s="229"/>
      <c r="AG3" s="229"/>
      <c r="AH3" s="229"/>
      <c r="AI3" s="230" t="s">
        <v>283</v>
      </c>
      <c r="AJ3" s="231"/>
      <c r="AK3" s="231"/>
      <c r="AL3" s="231"/>
      <c r="AM3" s="232"/>
      <c r="AN3" s="288" t="str">
        <f>IF(基本入力!B7="","",基本入力!B7)</f>
        <v/>
      </c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90"/>
    </row>
    <row r="4" spans="1:55" ht="18" customHeight="1">
      <c r="B4" s="282"/>
      <c r="C4" s="259"/>
      <c r="D4" s="260"/>
      <c r="E4" s="260"/>
      <c r="F4" s="260"/>
      <c r="G4" s="260"/>
      <c r="H4" s="260"/>
      <c r="I4" s="260"/>
      <c r="J4" s="260"/>
      <c r="K4" s="260"/>
      <c r="L4" s="284"/>
      <c r="M4" s="287"/>
      <c r="N4" s="179" t="str">
        <f>IF(基本入力!B4="","",基本入力!B4)</f>
        <v/>
      </c>
      <c r="O4" s="179"/>
      <c r="P4" s="179"/>
      <c r="Q4" s="179"/>
      <c r="R4" s="179"/>
      <c r="S4" s="179"/>
      <c r="T4" s="179"/>
      <c r="U4" s="179"/>
      <c r="V4" s="179"/>
      <c r="W4" s="179" t="str">
        <f>IF(基本入力!B5="","",基本入力!B5)</f>
        <v/>
      </c>
      <c r="X4" s="179"/>
      <c r="Y4" s="179"/>
      <c r="Z4" s="179"/>
      <c r="AA4" s="179"/>
      <c r="AB4" s="179"/>
      <c r="AC4" s="179" t="str">
        <f>IF(基本入力!B6="","",基本入力!B6)</f>
        <v/>
      </c>
      <c r="AD4" s="179"/>
      <c r="AE4" s="179"/>
      <c r="AF4" s="179"/>
      <c r="AG4" s="179"/>
      <c r="AH4" s="179"/>
      <c r="AI4" s="233"/>
      <c r="AJ4" s="234"/>
      <c r="AK4" s="234"/>
      <c r="AL4" s="234"/>
      <c r="AM4" s="235"/>
      <c r="AN4" s="291" t="str">
        <f>IF(基本入力!B8="","",基本入力!B8)</f>
        <v/>
      </c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3"/>
    </row>
    <row r="5" spans="1:55" ht="18" customHeight="1">
      <c r="B5" s="282"/>
      <c r="C5" s="259"/>
      <c r="D5" s="260"/>
      <c r="E5" s="260"/>
      <c r="F5" s="260"/>
      <c r="G5" s="260"/>
      <c r="H5" s="260"/>
      <c r="I5" s="260"/>
      <c r="J5" s="260"/>
      <c r="K5" s="260"/>
      <c r="L5" s="284"/>
      <c r="M5" s="287"/>
      <c r="N5" s="179" t="str">
        <f>IF(基本入力!C4="","",基本入力!C4)</f>
        <v/>
      </c>
      <c r="O5" s="179"/>
      <c r="P5" s="179"/>
      <c r="Q5" s="179"/>
      <c r="R5" s="179"/>
      <c r="S5" s="179"/>
      <c r="T5" s="179"/>
      <c r="U5" s="179"/>
      <c r="V5" s="179"/>
      <c r="W5" s="179" t="str">
        <f>IF(基本入力!C5="","",基本入力!C5)</f>
        <v/>
      </c>
      <c r="X5" s="179"/>
      <c r="Y5" s="179"/>
      <c r="Z5" s="179"/>
      <c r="AA5" s="179"/>
      <c r="AB5" s="179"/>
      <c r="AC5" s="179" t="str">
        <f>IF(基本入力!C6="","",基本入力!C6)</f>
        <v/>
      </c>
      <c r="AD5" s="179"/>
      <c r="AE5" s="179"/>
      <c r="AF5" s="179"/>
      <c r="AG5" s="179"/>
      <c r="AH5" s="179"/>
      <c r="AI5" s="233"/>
      <c r="AJ5" s="234"/>
      <c r="AK5" s="234"/>
      <c r="AL5" s="234"/>
      <c r="AM5" s="235"/>
      <c r="AN5" s="291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3"/>
    </row>
    <row r="6" spans="1:55" ht="18" customHeight="1">
      <c r="B6" s="282"/>
      <c r="C6" s="261"/>
      <c r="D6" s="262"/>
      <c r="E6" s="262"/>
      <c r="F6" s="262"/>
      <c r="G6" s="262"/>
      <c r="H6" s="262"/>
      <c r="I6" s="262"/>
      <c r="J6" s="262"/>
      <c r="K6" s="262"/>
      <c r="L6" s="285"/>
      <c r="M6" s="286"/>
      <c r="N6" s="179" t="str">
        <f>IF(基本入力!D4="","",基本入力!D4)</f>
        <v/>
      </c>
      <c r="O6" s="179"/>
      <c r="P6" s="179"/>
      <c r="Q6" s="179"/>
      <c r="R6" s="179"/>
      <c r="S6" s="179"/>
      <c r="T6" s="179"/>
      <c r="U6" s="179"/>
      <c r="V6" s="179"/>
      <c r="W6" s="179" t="str">
        <f>IF(基本入力!D5="","",基本入力!D5)</f>
        <v/>
      </c>
      <c r="X6" s="179"/>
      <c r="Y6" s="179"/>
      <c r="Z6" s="179"/>
      <c r="AA6" s="179"/>
      <c r="AB6" s="179"/>
      <c r="AC6" s="179" t="str">
        <f>IF(基本入力!D6="","",基本入力!D6)</f>
        <v/>
      </c>
      <c r="AD6" s="179"/>
      <c r="AE6" s="179"/>
      <c r="AF6" s="179"/>
      <c r="AG6" s="179"/>
      <c r="AH6" s="179"/>
      <c r="AI6" s="236"/>
      <c r="AJ6" s="237"/>
      <c r="AK6" s="237"/>
      <c r="AL6" s="237"/>
      <c r="AM6" s="238"/>
      <c r="AN6" s="279" t="str">
        <f>IF(基本入力!B9="","",基本入力!B9)</f>
        <v/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1"/>
    </row>
    <row r="7" spans="1:55" ht="12" customHeight="1">
      <c r="B7" s="263" t="s">
        <v>217</v>
      </c>
      <c r="C7" s="223"/>
      <c r="D7" s="223"/>
      <c r="E7" s="223" t="s">
        <v>218</v>
      </c>
      <c r="F7" s="223"/>
      <c r="G7" s="223"/>
      <c r="H7" s="223"/>
      <c r="I7" s="223"/>
      <c r="J7" s="223"/>
      <c r="K7" s="223"/>
      <c r="L7" s="223"/>
      <c r="M7" s="223"/>
      <c r="N7" s="212" t="s">
        <v>216</v>
      </c>
      <c r="O7" s="212"/>
      <c r="P7" s="212"/>
      <c r="Q7" s="212"/>
      <c r="R7" s="212"/>
      <c r="S7" s="212"/>
      <c r="T7" s="212"/>
      <c r="U7" s="212"/>
      <c r="V7" s="212"/>
      <c r="W7" s="225" t="s">
        <v>1</v>
      </c>
      <c r="X7" s="226"/>
      <c r="Y7" s="212" t="s">
        <v>2</v>
      </c>
      <c r="Z7" s="212"/>
      <c r="AA7" s="212"/>
      <c r="AB7" s="212"/>
      <c r="AC7" s="212"/>
      <c r="AD7" s="212"/>
      <c r="AE7" s="250" t="s">
        <v>13</v>
      </c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20" t="s">
        <v>133</v>
      </c>
      <c r="AX7" s="274" t="s">
        <v>240</v>
      </c>
      <c r="AY7" s="247" t="s">
        <v>241</v>
      </c>
    </row>
    <row r="8" spans="1:55" ht="12" customHeight="1">
      <c r="B8" s="26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12"/>
      <c r="O8" s="212"/>
      <c r="P8" s="212"/>
      <c r="Q8" s="212"/>
      <c r="R8" s="212"/>
      <c r="S8" s="212"/>
      <c r="T8" s="212"/>
      <c r="U8" s="212"/>
      <c r="V8" s="212"/>
      <c r="W8" s="227"/>
      <c r="X8" s="228"/>
      <c r="Y8" s="212"/>
      <c r="Z8" s="212"/>
      <c r="AA8" s="212"/>
      <c r="AB8" s="212"/>
      <c r="AC8" s="212"/>
      <c r="AD8" s="212"/>
      <c r="AE8" s="217" t="s">
        <v>222</v>
      </c>
      <c r="AF8" s="217" t="s">
        <v>223</v>
      </c>
      <c r="AG8" s="217" t="s">
        <v>224</v>
      </c>
      <c r="AH8" s="217" t="s">
        <v>225</v>
      </c>
      <c r="AI8" s="217" t="s">
        <v>226</v>
      </c>
      <c r="AJ8" s="217" t="s">
        <v>227</v>
      </c>
      <c r="AK8" s="217" t="s">
        <v>228</v>
      </c>
      <c r="AL8" s="217" t="s">
        <v>229</v>
      </c>
      <c r="AM8" s="217" t="s">
        <v>230</v>
      </c>
      <c r="AN8" s="217" t="s">
        <v>4</v>
      </c>
      <c r="AO8" s="217" t="s">
        <v>154</v>
      </c>
      <c r="AP8" s="217" t="s">
        <v>155</v>
      </c>
      <c r="AQ8" s="217" t="s">
        <v>156</v>
      </c>
      <c r="AR8" s="217" t="s">
        <v>8</v>
      </c>
      <c r="AS8" s="217" t="s">
        <v>157</v>
      </c>
      <c r="AT8" s="217" t="s">
        <v>10</v>
      </c>
      <c r="AU8" s="217" t="s">
        <v>11</v>
      </c>
      <c r="AV8" s="276" t="s">
        <v>158</v>
      </c>
      <c r="AW8" s="221"/>
      <c r="AX8" s="274"/>
      <c r="AY8" s="247"/>
    </row>
    <row r="9" spans="1:55" ht="12" customHeight="1">
      <c r="B9" s="26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12"/>
      <c r="O9" s="212"/>
      <c r="P9" s="212"/>
      <c r="Q9" s="212"/>
      <c r="R9" s="212"/>
      <c r="S9" s="212"/>
      <c r="T9" s="212"/>
      <c r="U9" s="212"/>
      <c r="V9" s="212"/>
      <c r="W9" s="227"/>
      <c r="X9" s="228"/>
      <c r="Y9" s="212"/>
      <c r="Z9" s="212"/>
      <c r="AA9" s="212"/>
      <c r="AB9" s="212"/>
      <c r="AC9" s="212"/>
      <c r="AD9" s="212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77"/>
      <c r="AW9" s="221"/>
      <c r="AX9" s="274"/>
      <c r="AY9" s="247"/>
    </row>
    <row r="10" spans="1:55" ht="12" customHeight="1">
      <c r="B10" s="26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12"/>
      <c r="O10" s="212"/>
      <c r="P10" s="212"/>
      <c r="Q10" s="212"/>
      <c r="R10" s="212"/>
      <c r="S10" s="212"/>
      <c r="T10" s="212"/>
      <c r="U10" s="212"/>
      <c r="V10" s="212"/>
      <c r="W10" s="227"/>
      <c r="X10" s="228"/>
      <c r="Y10" s="212"/>
      <c r="Z10" s="212"/>
      <c r="AA10" s="212"/>
      <c r="AB10" s="212"/>
      <c r="AC10" s="212"/>
      <c r="AD10" s="212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77"/>
      <c r="AW10" s="221"/>
      <c r="AX10" s="274"/>
      <c r="AY10" s="247"/>
    </row>
    <row r="11" spans="1:55" ht="12" customHeight="1">
      <c r="B11" s="26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12"/>
      <c r="O11" s="212"/>
      <c r="P11" s="212"/>
      <c r="Q11" s="212"/>
      <c r="R11" s="212"/>
      <c r="S11" s="212"/>
      <c r="T11" s="212"/>
      <c r="U11" s="212"/>
      <c r="V11" s="212"/>
      <c r="W11" s="227"/>
      <c r="X11" s="228"/>
      <c r="Y11" s="212"/>
      <c r="Z11" s="212"/>
      <c r="AA11" s="212"/>
      <c r="AB11" s="212"/>
      <c r="AC11" s="212"/>
      <c r="AD11" s="212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77"/>
      <c r="AW11" s="221"/>
      <c r="AX11" s="274"/>
      <c r="AY11" s="247"/>
    </row>
    <row r="12" spans="1:55" ht="12" customHeight="1">
      <c r="B12" s="26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12"/>
      <c r="O12" s="212"/>
      <c r="P12" s="212"/>
      <c r="Q12" s="212"/>
      <c r="R12" s="212"/>
      <c r="S12" s="212"/>
      <c r="T12" s="212"/>
      <c r="U12" s="212"/>
      <c r="V12" s="212"/>
      <c r="W12" s="227"/>
      <c r="X12" s="228"/>
      <c r="Y12" s="212"/>
      <c r="Z12" s="212"/>
      <c r="AA12" s="212"/>
      <c r="AB12" s="212"/>
      <c r="AC12" s="212"/>
      <c r="AD12" s="212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77"/>
      <c r="AW12" s="221"/>
      <c r="AX12" s="274"/>
      <c r="AY12" s="247"/>
    </row>
    <row r="13" spans="1:55" ht="12" customHeight="1">
      <c r="B13" s="26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12"/>
      <c r="O13" s="212"/>
      <c r="P13" s="212"/>
      <c r="Q13" s="212"/>
      <c r="R13" s="212"/>
      <c r="S13" s="212"/>
      <c r="T13" s="212"/>
      <c r="U13" s="212"/>
      <c r="V13" s="212"/>
      <c r="W13" s="227"/>
      <c r="X13" s="228"/>
      <c r="Y13" s="212"/>
      <c r="Z13" s="212"/>
      <c r="AA13" s="212"/>
      <c r="AB13" s="212"/>
      <c r="AC13" s="212"/>
      <c r="AD13" s="212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77"/>
      <c r="AW13" s="221"/>
      <c r="AX13" s="274"/>
      <c r="AY13" s="247"/>
    </row>
    <row r="14" spans="1:55" ht="26.25" customHeight="1" thickBot="1">
      <c r="B14" s="26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13"/>
      <c r="O14" s="213"/>
      <c r="P14" s="213"/>
      <c r="Q14" s="213"/>
      <c r="R14" s="213"/>
      <c r="S14" s="213"/>
      <c r="T14" s="213"/>
      <c r="U14" s="213"/>
      <c r="V14" s="213"/>
      <c r="W14" s="227"/>
      <c r="X14" s="228"/>
      <c r="Y14" s="213"/>
      <c r="Z14" s="213"/>
      <c r="AA14" s="213"/>
      <c r="AB14" s="213"/>
      <c r="AC14" s="213"/>
      <c r="AD14" s="213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78"/>
      <c r="AW14" s="222"/>
      <c r="AX14" s="275"/>
      <c r="AY14" s="248"/>
    </row>
    <row r="15" spans="1:55" ht="21.75" customHeight="1">
      <c r="A15" s="82">
        <v>21</v>
      </c>
      <c r="B15" s="207" t="str">
        <f>IF(選手データ入力!D26="","",選手データ入力!D26)</f>
        <v/>
      </c>
      <c r="C15" s="208"/>
      <c r="D15" s="208"/>
      <c r="E15" s="209" t="str">
        <f>IF($B15="","",VLOOKUP($B15,選手データ入力!$D$6:$H$45,2,0))</f>
        <v/>
      </c>
      <c r="F15" s="209"/>
      <c r="G15" s="209"/>
      <c r="H15" s="209"/>
      <c r="I15" s="209"/>
      <c r="J15" s="209"/>
      <c r="K15" s="209"/>
      <c r="L15" s="209"/>
      <c r="M15" s="209"/>
      <c r="N15" s="206" t="str">
        <f>IF($B15="","",VLOOKUP($B15,選手データ入力!$D$6:$H$45,3,0))</f>
        <v/>
      </c>
      <c r="O15" s="206"/>
      <c r="P15" s="206"/>
      <c r="Q15" s="206"/>
      <c r="R15" s="206"/>
      <c r="S15" s="206"/>
      <c r="T15" s="206"/>
      <c r="U15" s="206"/>
      <c r="V15" s="206"/>
      <c r="W15" s="206" t="str">
        <f>IF($B15="","",VLOOKUP($B15,選手データ入力!$D$6:$H$45,4,0))</f>
        <v/>
      </c>
      <c r="X15" s="206"/>
      <c r="Y15" s="206" t="str">
        <f>IF($B15="","",VLOOKUP($B15,選手データ入力!$D$6:$H$45,5,0))</f>
        <v/>
      </c>
      <c r="Z15" s="206"/>
      <c r="AA15" s="206"/>
      <c r="AB15" s="206"/>
      <c r="AC15" s="206"/>
      <c r="AD15" s="206"/>
      <c r="AE15" s="86" t="str">
        <f>IF(COUNTIF(選手データ入力!$I26:$K26,AE$8)=0,"","○")</f>
        <v/>
      </c>
      <c r="AF15" s="86" t="str">
        <f>IF(COUNTIF(選手データ入力!$I26:$K26,AF$8)=0,"","○")</f>
        <v/>
      </c>
      <c r="AG15" s="86" t="str">
        <f>IF(COUNTIF(選手データ入力!$I26:$K26,AG$8)=0,"","○")</f>
        <v/>
      </c>
      <c r="AH15" s="86" t="str">
        <f>IF(COUNTIF(選手データ入力!$I26:$K26,AH$8)=0,"","○")</f>
        <v/>
      </c>
      <c r="AI15" s="86" t="str">
        <f>IF(COUNTIF(選手データ入力!$I26:$K26,AI$8)=0,"","○")</f>
        <v/>
      </c>
      <c r="AJ15" s="86" t="str">
        <f>IF(COUNTIF(選手データ入力!$I26:$K26,AJ$8)=0,"","○")</f>
        <v/>
      </c>
      <c r="AK15" s="86" t="str">
        <f>IF(COUNTIF(選手データ入力!$I26:$K26,AK$8)=0,"","○")</f>
        <v/>
      </c>
      <c r="AL15" s="86" t="str">
        <f>IF(COUNTIF(選手データ入力!$I26:$K26,AL$8)=0,"","○")</f>
        <v/>
      </c>
      <c r="AM15" s="86" t="str">
        <f>IF(COUNTIF(選手データ入力!$I26:$K26,AM$8)=0,"","○")</f>
        <v/>
      </c>
      <c r="AN15" s="86" t="str">
        <f>IF(COUNTIF(選手データ入力!$I26:$K26,AN$8)=0,"","○")</f>
        <v/>
      </c>
      <c r="AO15" s="86" t="str">
        <f>IF(COUNTIF(選手データ入力!$I26:$K26,AO$8)=0,"","○")</f>
        <v/>
      </c>
      <c r="AP15" s="86" t="str">
        <f>IF(COUNTIF(選手データ入力!$I26:$K26,AP$8)=0,"","○")</f>
        <v/>
      </c>
      <c r="AQ15" s="86" t="str">
        <f>IF(COUNTIF(選手データ入力!$I26:$K26,AQ$8)=0,"","○")</f>
        <v/>
      </c>
      <c r="AR15" s="86" t="str">
        <f>IF(COUNTIF(選手データ入力!$I26:$K26,AR$8)=0,"","○")</f>
        <v/>
      </c>
      <c r="AS15" s="86" t="str">
        <f>IF(COUNTIF(選手データ入力!$I26:$K26,AS$8)=0,"","○")</f>
        <v/>
      </c>
      <c r="AT15" s="86" t="str">
        <f>IF(COUNTIF(選手データ入力!$I26:$K26,AT$8)=0,"","○")</f>
        <v/>
      </c>
      <c r="AU15" s="86" t="str">
        <f>IF(COUNTIF(選手データ入力!$I26:$K26,AU$8)=0,"","○")</f>
        <v/>
      </c>
      <c r="AV15" s="86" t="str">
        <f>IF(COUNTIF(選手データ入力!$I26:$K26,AV$8)=0,"","○")</f>
        <v/>
      </c>
      <c r="AW15" s="120" t="str">
        <f t="shared" ref="AW15" si="0">IF(B15="","",COUNTIF(AE15:AV15,"○"))</f>
        <v/>
      </c>
      <c r="AX15" s="116" t="str">
        <f>IF(選手データ入力!L26="○","○","")</f>
        <v/>
      </c>
      <c r="AY15" s="87" t="str">
        <f>IF(選手データ入力!M26="○","○","")</f>
        <v/>
      </c>
      <c r="BB15" s="82">
        <f>COUNTIF((AE15:AY15),"○")</f>
        <v>0</v>
      </c>
      <c r="BC15" s="82">
        <f>IF(BB15=0,0,1)</f>
        <v>0</v>
      </c>
    </row>
    <row r="16" spans="1:55" ht="21.75" customHeight="1">
      <c r="A16" s="82">
        <v>22</v>
      </c>
      <c r="B16" s="265" t="str">
        <f>IF(選手データ入力!D27="","",選手データ入力!D27)</f>
        <v/>
      </c>
      <c r="C16" s="266"/>
      <c r="D16" s="267"/>
      <c r="E16" s="189" t="str">
        <f>IF($B16="","",VLOOKUP($B16,選手データ入力!$D$6:$H$45,2,0))</f>
        <v/>
      </c>
      <c r="F16" s="189"/>
      <c r="G16" s="189"/>
      <c r="H16" s="189"/>
      <c r="I16" s="189"/>
      <c r="J16" s="189"/>
      <c r="K16" s="189"/>
      <c r="L16" s="189"/>
      <c r="M16" s="189"/>
      <c r="N16" s="190" t="str">
        <f>IF($B16="","",VLOOKUP($B16,選手データ入力!$D$6:$H$45,3,0))</f>
        <v/>
      </c>
      <c r="O16" s="190"/>
      <c r="P16" s="190"/>
      <c r="Q16" s="190"/>
      <c r="R16" s="190"/>
      <c r="S16" s="190"/>
      <c r="T16" s="190"/>
      <c r="U16" s="190"/>
      <c r="V16" s="190"/>
      <c r="W16" s="191" t="str">
        <f>IF($B16="","",VLOOKUP($B16,選手データ入力!$D$6:$H$45,4,0))</f>
        <v/>
      </c>
      <c r="X16" s="192"/>
      <c r="Y16" s="190" t="str">
        <f>IF($B16="","",VLOOKUP($B16,選手データ入力!$D$6:$H$45,5,0))</f>
        <v/>
      </c>
      <c r="Z16" s="190"/>
      <c r="AA16" s="190"/>
      <c r="AB16" s="190"/>
      <c r="AC16" s="190"/>
      <c r="AD16" s="190"/>
      <c r="AE16" s="88" t="str">
        <f>IF(COUNTIF(選手データ入力!$I27:$K27,AE$8)=0,"","○")</f>
        <v/>
      </c>
      <c r="AF16" s="88" t="str">
        <f>IF(COUNTIF(選手データ入力!$I27:$K27,AF$8)=0,"","○")</f>
        <v/>
      </c>
      <c r="AG16" s="88" t="str">
        <f>IF(COUNTIF(選手データ入力!$I27:$K27,AG$8)=0,"","○")</f>
        <v/>
      </c>
      <c r="AH16" s="88" t="str">
        <f>IF(COUNTIF(選手データ入力!$I27:$K27,AH$8)=0,"","○")</f>
        <v/>
      </c>
      <c r="AI16" s="88" t="str">
        <f>IF(COUNTIF(選手データ入力!$I27:$K27,AI$8)=0,"","○")</f>
        <v/>
      </c>
      <c r="AJ16" s="88" t="str">
        <f>IF(COUNTIF(選手データ入力!$I27:$K27,AJ$8)=0,"","○")</f>
        <v/>
      </c>
      <c r="AK16" s="88" t="str">
        <f>IF(COUNTIF(選手データ入力!$I27:$K27,AK$8)=0,"","○")</f>
        <v/>
      </c>
      <c r="AL16" s="88" t="str">
        <f>IF(COUNTIF(選手データ入力!$I27:$K27,AL$8)=0,"","○")</f>
        <v/>
      </c>
      <c r="AM16" s="88" t="str">
        <f>IF(COUNTIF(選手データ入力!$I27:$K27,AM$8)=0,"","○")</f>
        <v/>
      </c>
      <c r="AN16" s="88" t="str">
        <f>IF(COUNTIF(選手データ入力!$I27:$K27,AN$8)=0,"","○")</f>
        <v/>
      </c>
      <c r="AO16" s="88" t="str">
        <f>IF(COUNTIF(選手データ入力!$I27:$K27,AO$8)=0,"","○")</f>
        <v/>
      </c>
      <c r="AP16" s="88" t="str">
        <f>IF(COUNTIF(選手データ入力!$I27:$K27,AP$8)=0,"","○")</f>
        <v/>
      </c>
      <c r="AQ16" s="88" t="str">
        <f>IF(COUNTIF(選手データ入力!$I27:$K27,AQ$8)=0,"","○")</f>
        <v/>
      </c>
      <c r="AR16" s="88" t="str">
        <f>IF(COUNTIF(選手データ入力!$I27:$K27,AR$8)=0,"","○")</f>
        <v/>
      </c>
      <c r="AS16" s="88" t="str">
        <f>IF(COUNTIF(選手データ入力!$I27:$K27,AS$8)=0,"","○")</f>
        <v/>
      </c>
      <c r="AT16" s="88" t="str">
        <f>IF(COUNTIF(選手データ入力!$I27:$K27,AT$8)=0,"","○")</f>
        <v/>
      </c>
      <c r="AU16" s="88" t="str">
        <f>IF(COUNTIF(選手データ入力!$I27:$K27,AU$8)=0,"","○")</f>
        <v/>
      </c>
      <c r="AV16" s="113" t="str">
        <f>IF(COUNTIF(選手データ入力!$I27:$K27,AV$8)=0,"","○")</f>
        <v/>
      </c>
      <c r="AW16" s="121" t="str">
        <f t="shared" ref="AW16:AW33" si="1">IF(B16="","",COUNTIF(AE16:AV16,"○"))</f>
        <v/>
      </c>
      <c r="AX16" s="117" t="str">
        <f>IF(選手データ入力!L27="○","○","")</f>
        <v/>
      </c>
      <c r="AY16" s="89" t="str">
        <f>IF(選手データ入力!M27="○","○","")</f>
        <v/>
      </c>
      <c r="BB16" s="82">
        <f t="shared" ref="BB16:BB33" si="2">COUNTIF((AE16:AY16),"○")</f>
        <v>0</v>
      </c>
      <c r="BC16" s="82">
        <f t="shared" ref="BC16:BC33" si="3">IF(BB16=0,0,1)</f>
        <v>0</v>
      </c>
    </row>
    <row r="17" spans="1:55" ht="21.75" customHeight="1">
      <c r="A17" s="82">
        <v>23</v>
      </c>
      <c r="B17" s="265" t="str">
        <f>IF(選手データ入力!D28="","",選手データ入力!D28)</f>
        <v/>
      </c>
      <c r="C17" s="266"/>
      <c r="D17" s="267"/>
      <c r="E17" s="189" t="str">
        <f>IF($B17="","",VLOOKUP($B17,選手データ入力!$D$6:$H$45,2,0))</f>
        <v/>
      </c>
      <c r="F17" s="189"/>
      <c r="G17" s="189"/>
      <c r="H17" s="189"/>
      <c r="I17" s="189"/>
      <c r="J17" s="189"/>
      <c r="K17" s="189"/>
      <c r="L17" s="189"/>
      <c r="M17" s="189"/>
      <c r="N17" s="190" t="str">
        <f>IF($B17="","",VLOOKUP($B17,選手データ入力!$D$6:$H$45,3,0))</f>
        <v/>
      </c>
      <c r="O17" s="190"/>
      <c r="P17" s="190"/>
      <c r="Q17" s="190"/>
      <c r="R17" s="190"/>
      <c r="S17" s="190"/>
      <c r="T17" s="190"/>
      <c r="U17" s="190"/>
      <c r="V17" s="190"/>
      <c r="W17" s="191" t="str">
        <f>IF($B17="","",VLOOKUP($B17,選手データ入力!$D$6:$H$45,4,0))</f>
        <v/>
      </c>
      <c r="X17" s="192"/>
      <c r="Y17" s="190" t="str">
        <f>IF($B17="","",VLOOKUP($B17,選手データ入力!$D$6:$H$45,5,0))</f>
        <v/>
      </c>
      <c r="Z17" s="190"/>
      <c r="AA17" s="190"/>
      <c r="AB17" s="190"/>
      <c r="AC17" s="190"/>
      <c r="AD17" s="190"/>
      <c r="AE17" s="88" t="str">
        <f>IF(COUNTIF(選手データ入力!$I28:$K28,AE$8)=0,"","○")</f>
        <v/>
      </c>
      <c r="AF17" s="88" t="str">
        <f>IF(COUNTIF(選手データ入力!$I28:$K28,AF$8)=0,"","○")</f>
        <v/>
      </c>
      <c r="AG17" s="88" t="str">
        <f>IF(COUNTIF(選手データ入力!$I28:$K28,AG$8)=0,"","○")</f>
        <v/>
      </c>
      <c r="AH17" s="88" t="str">
        <f>IF(COUNTIF(選手データ入力!$I28:$K28,AH$8)=0,"","○")</f>
        <v/>
      </c>
      <c r="AI17" s="88" t="str">
        <f>IF(COUNTIF(選手データ入力!$I28:$K28,AI$8)=0,"","○")</f>
        <v/>
      </c>
      <c r="AJ17" s="88" t="str">
        <f>IF(COUNTIF(選手データ入力!$I28:$K28,AJ$8)=0,"","○")</f>
        <v/>
      </c>
      <c r="AK17" s="88" t="str">
        <f>IF(COUNTIF(選手データ入力!$I28:$K28,AK$8)=0,"","○")</f>
        <v/>
      </c>
      <c r="AL17" s="88" t="str">
        <f>IF(COUNTIF(選手データ入力!$I28:$K28,AL$8)=0,"","○")</f>
        <v/>
      </c>
      <c r="AM17" s="88" t="str">
        <f>IF(COUNTIF(選手データ入力!$I28:$K28,AM$8)=0,"","○")</f>
        <v/>
      </c>
      <c r="AN17" s="88" t="str">
        <f>IF(COUNTIF(選手データ入力!$I28:$K28,AN$8)=0,"","○")</f>
        <v/>
      </c>
      <c r="AO17" s="88" t="str">
        <f>IF(COUNTIF(選手データ入力!$I28:$K28,AO$8)=0,"","○")</f>
        <v/>
      </c>
      <c r="AP17" s="88" t="str">
        <f>IF(COUNTIF(選手データ入力!$I28:$K28,AP$8)=0,"","○")</f>
        <v/>
      </c>
      <c r="AQ17" s="88" t="str">
        <f>IF(COUNTIF(選手データ入力!$I28:$K28,AQ$8)=0,"","○")</f>
        <v/>
      </c>
      <c r="AR17" s="88" t="str">
        <f>IF(COUNTIF(選手データ入力!$I28:$K28,AR$8)=0,"","○")</f>
        <v/>
      </c>
      <c r="AS17" s="88" t="str">
        <f>IF(COUNTIF(選手データ入力!$I28:$K28,AS$8)=0,"","○")</f>
        <v/>
      </c>
      <c r="AT17" s="88" t="str">
        <f>IF(COUNTIF(選手データ入力!$I28:$K28,AT$8)=0,"","○")</f>
        <v/>
      </c>
      <c r="AU17" s="88" t="str">
        <f>IF(COUNTIF(選手データ入力!$I28:$K28,AU$8)=0,"","○")</f>
        <v/>
      </c>
      <c r="AV17" s="113" t="str">
        <f>IF(COUNTIF(選手データ入力!$I28:$K28,AV$8)=0,"","○")</f>
        <v/>
      </c>
      <c r="AW17" s="121" t="str">
        <f t="shared" si="1"/>
        <v/>
      </c>
      <c r="AX17" s="117" t="str">
        <f>IF(選手データ入力!L28="○","○","")</f>
        <v/>
      </c>
      <c r="AY17" s="89" t="str">
        <f>IF(選手データ入力!M28="○","○","")</f>
        <v/>
      </c>
      <c r="BB17" s="82">
        <f t="shared" si="2"/>
        <v>0</v>
      </c>
      <c r="BC17" s="82">
        <f t="shared" si="3"/>
        <v>0</v>
      </c>
    </row>
    <row r="18" spans="1:55" ht="21.75" customHeight="1">
      <c r="A18" s="82">
        <v>24</v>
      </c>
      <c r="B18" s="265" t="str">
        <f>IF(選手データ入力!D29="","",選手データ入力!D29)</f>
        <v/>
      </c>
      <c r="C18" s="266"/>
      <c r="D18" s="267"/>
      <c r="E18" s="189" t="str">
        <f>IF($B18="","",VLOOKUP($B18,選手データ入力!$D$6:$H$45,2,0))</f>
        <v/>
      </c>
      <c r="F18" s="189"/>
      <c r="G18" s="189"/>
      <c r="H18" s="189"/>
      <c r="I18" s="189"/>
      <c r="J18" s="189"/>
      <c r="K18" s="189"/>
      <c r="L18" s="189"/>
      <c r="M18" s="189"/>
      <c r="N18" s="190" t="str">
        <f>IF($B18="","",VLOOKUP($B18,選手データ入力!$D$6:$H$45,3,0))</f>
        <v/>
      </c>
      <c r="O18" s="190"/>
      <c r="P18" s="190"/>
      <c r="Q18" s="190"/>
      <c r="R18" s="190"/>
      <c r="S18" s="190"/>
      <c r="T18" s="190"/>
      <c r="U18" s="190"/>
      <c r="V18" s="190"/>
      <c r="W18" s="191" t="str">
        <f>IF($B18="","",VLOOKUP($B18,選手データ入力!$D$6:$H$45,4,0))</f>
        <v/>
      </c>
      <c r="X18" s="192"/>
      <c r="Y18" s="190" t="str">
        <f>IF($B18="","",VLOOKUP($B18,選手データ入力!$D$6:$H$45,5,0))</f>
        <v/>
      </c>
      <c r="Z18" s="190"/>
      <c r="AA18" s="190"/>
      <c r="AB18" s="190"/>
      <c r="AC18" s="190"/>
      <c r="AD18" s="190"/>
      <c r="AE18" s="88" t="str">
        <f>IF(COUNTIF(選手データ入力!$I29:$K29,AE$8)=0,"","○")</f>
        <v/>
      </c>
      <c r="AF18" s="88" t="str">
        <f>IF(COUNTIF(選手データ入力!$I29:$K29,AF$8)=0,"","○")</f>
        <v/>
      </c>
      <c r="AG18" s="88" t="str">
        <f>IF(COUNTIF(選手データ入力!$I29:$K29,AG$8)=0,"","○")</f>
        <v/>
      </c>
      <c r="AH18" s="88" t="str">
        <f>IF(COUNTIF(選手データ入力!$I29:$K29,AH$8)=0,"","○")</f>
        <v/>
      </c>
      <c r="AI18" s="88" t="str">
        <f>IF(COUNTIF(選手データ入力!$I29:$K29,AI$8)=0,"","○")</f>
        <v/>
      </c>
      <c r="AJ18" s="88" t="str">
        <f>IF(COUNTIF(選手データ入力!$I29:$K29,AJ$8)=0,"","○")</f>
        <v/>
      </c>
      <c r="AK18" s="88" t="str">
        <f>IF(COUNTIF(選手データ入力!$I29:$K29,AK$8)=0,"","○")</f>
        <v/>
      </c>
      <c r="AL18" s="88" t="str">
        <f>IF(COUNTIF(選手データ入力!$I29:$K29,AL$8)=0,"","○")</f>
        <v/>
      </c>
      <c r="AM18" s="88" t="str">
        <f>IF(COUNTIF(選手データ入力!$I29:$K29,AM$8)=0,"","○")</f>
        <v/>
      </c>
      <c r="AN18" s="88" t="str">
        <f>IF(COUNTIF(選手データ入力!$I29:$K29,AN$8)=0,"","○")</f>
        <v/>
      </c>
      <c r="AO18" s="88" t="str">
        <f>IF(COUNTIF(選手データ入力!$I29:$K29,AO$8)=0,"","○")</f>
        <v/>
      </c>
      <c r="AP18" s="88" t="str">
        <f>IF(COUNTIF(選手データ入力!$I29:$K29,AP$8)=0,"","○")</f>
        <v/>
      </c>
      <c r="AQ18" s="88" t="str">
        <f>IF(COUNTIF(選手データ入力!$I29:$K29,AQ$8)=0,"","○")</f>
        <v/>
      </c>
      <c r="AR18" s="88" t="str">
        <f>IF(COUNTIF(選手データ入力!$I29:$K29,AR$8)=0,"","○")</f>
        <v/>
      </c>
      <c r="AS18" s="88" t="str">
        <f>IF(COUNTIF(選手データ入力!$I29:$K29,AS$8)=0,"","○")</f>
        <v/>
      </c>
      <c r="AT18" s="88" t="str">
        <f>IF(COUNTIF(選手データ入力!$I29:$K29,AT$8)=0,"","○")</f>
        <v/>
      </c>
      <c r="AU18" s="88" t="str">
        <f>IF(COUNTIF(選手データ入力!$I29:$K29,AU$8)=0,"","○")</f>
        <v/>
      </c>
      <c r="AV18" s="113" t="str">
        <f>IF(COUNTIF(選手データ入力!$I29:$K29,AV$8)=0,"","○")</f>
        <v/>
      </c>
      <c r="AW18" s="121" t="str">
        <f t="shared" si="1"/>
        <v/>
      </c>
      <c r="AX18" s="117" t="str">
        <f>IF(選手データ入力!L29="○","○","")</f>
        <v/>
      </c>
      <c r="AY18" s="89" t="str">
        <f>IF(選手データ入力!M29="○","○","")</f>
        <v/>
      </c>
      <c r="BB18" s="82">
        <f t="shared" si="2"/>
        <v>0</v>
      </c>
      <c r="BC18" s="82">
        <f t="shared" si="3"/>
        <v>0</v>
      </c>
    </row>
    <row r="19" spans="1:55" ht="21.75" customHeight="1" thickBot="1">
      <c r="A19" s="82">
        <v>25</v>
      </c>
      <c r="B19" s="271" t="str">
        <f>IF(選手データ入力!D30="","",選手データ入力!D30)</f>
        <v/>
      </c>
      <c r="C19" s="272"/>
      <c r="D19" s="273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90" t="str">
        <f>IF(COUNTIF(選手データ入力!$I30:$K30,AE$8)=0,"","○")</f>
        <v/>
      </c>
      <c r="AF19" s="90" t="str">
        <f>IF(COUNTIF(選手データ入力!$I30:$K30,AF$8)=0,"","○")</f>
        <v/>
      </c>
      <c r="AG19" s="90" t="str">
        <f>IF(COUNTIF(選手データ入力!$I30:$K30,AG$8)=0,"","○")</f>
        <v/>
      </c>
      <c r="AH19" s="90" t="str">
        <f>IF(COUNTIF(選手データ入力!$I30:$K30,AH$8)=0,"","○")</f>
        <v/>
      </c>
      <c r="AI19" s="90" t="str">
        <f>IF(COUNTIF(選手データ入力!$I30:$K30,AI$8)=0,"","○")</f>
        <v/>
      </c>
      <c r="AJ19" s="90" t="str">
        <f>IF(COUNTIF(選手データ入力!$I30:$K30,AJ$8)=0,"","○")</f>
        <v/>
      </c>
      <c r="AK19" s="90" t="str">
        <f>IF(COUNTIF(選手データ入力!$I30:$K30,AK$8)=0,"","○")</f>
        <v/>
      </c>
      <c r="AL19" s="90" t="str">
        <f>IF(COUNTIF(選手データ入力!$I30:$K30,AL$8)=0,"","○")</f>
        <v/>
      </c>
      <c r="AM19" s="90" t="str">
        <f>IF(COUNTIF(選手データ入力!$I30:$K30,AM$8)=0,"","○")</f>
        <v/>
      </c>
      <c r="AN19" s="90" t="str">
        <f>IF(COUNTIF(選手データ入力!$I30:$K30,AN$8)=0,"","○")</f>
        <v/>
      </c>
      <c r="AO19" s="90" t="str">
        <f>IF(COUNTIF(選手データ入力!$I30:$K30,AO$8)=0,"","○")</f>
        <v/>
      </c>
      <c r="AP19" s="90" t="str">
        <f>IF(COUNTIF(選手データ入力!$I30:$K30,AP$8)=0,"","○")</f>
        <v/>
      </c>
      <c r="AQ19" s="90" t="str">
        <f>IF(COUNTIF(選手データ入力!$I30:$K30,AQ$8)=0,"","○")</f>
        <v/>
      </c>
      <c r="AR19" s="90" t="str">
        <f>IF(COUNTIF(選手データ入力!$I30:$K30,AR$8)=0,"","○")</f>
        <v/>
      </c>
      <c r="AS19" s="90" t="str">
        <f>IF(COUNTIF(選手データ入力!$I30:$K30,AS$8)=0,"","○")</f>
        <v/>
      </c>
      <c r="AT19" s="90" t="str">
        <f>IF(COUNTIF(選手データ入力!$I30:$K30,AT$8)=0,"","○")</f>
        <v/>
      </c>
      <c r="AU19" s="90" t="str">
        <f>IF(COUNTIF(選手データ入力!$I30:$K30,AU$8)=0,"","○")</f>
        <v/>
      </c>
      <c r="AV19" s="114" t="str">
        <f>IF(COUNTIF(選手データ入力!$I30:$K30,AV$8)=0,"","○")</f>
        <v/>
      </c>
      <c r="AW19" s="122" t="str">
        <f t="shared" si="1"/>
        <v/>
      </c>
      <c r="AX19" s="118" t="str">
        <f>IF(選手データ入力!L30="○","○","")</f>
        <v/>
      </c>
      <c r="AY19" s="91" t="str">
        <f>IF(選手データ入力!M30="○","○","")</f>
        <v/>
      </c>
      <c r="BB19" s="82">
        <f t="shared" si="2"/>
        <v>0</v>
      </c>
      <c r="BC19" s="82">
        <f t="shared" si="3"/>
        <v>0</v>
      </c>
    </row>
    <row r="20" spans="1:55" ht="21.75" customHeight="1">
      <c r="A20" s="82">
        <v>26</v>
      </c>
      <c r="B20" s="268" t="str">
        <f>IF(選手データ入力!D31="","",選手データ入力!D31)</f>
        <v/>
      </c>
      <c r="C20" s="269"/>
      <c r="D20" s="270"/>
      <c r="E20" s="209" t="str">
        <f>IF($B20="","",VLOOKUP($B20,選手データ入力!$D$6:$H$45,2,0))</f>
        <v/>
      </c>
      <c r="F20" s="209"/>
      <c r="G20" s="209"/>
      <c r="H20" s="209"/>
      <c r="I20" s="209"/>
      <c r="J20" s="209"/>
      <c r="K20" s="209"/>
      <c r="L20" s="209"/>
      <c r="M20" s="209"/>
      <c r="N20" s="206" t="str">
        <f>IF($B20="","",VLOOKUP($B20,選手データ入力!$D$6:$H$45,3,0))</f>
        <v/>
      </c>
      <c r="O20" s="206"/>
      <c r="P20" s="206"/>
      <c r="Q20" s="206"/>
      <c r="R20" s="206"/>
      <c r="S20" s="206"/>
      <c r="T20" s="206"/>
      <c r="U20" s="206"/>
      <c r="V20" s="206"/>
      <c r="W20" s="196" t="str">
        <f>IF($B20="","",VLOOKUP($B20,選手データ入力!$D$6:$H$45,4,0))</f>
        <v/>
      </c>
      <c r="X20" s="197"/>
      <c r="Y20" s="206" t="str">
        <f>IF($B20="","",VLOOKUP($B20,選手データ入力!$D$6:$H$45,5,0))</f>
        <v/>
      </c>
      <c r="Z20" s="206"/>
      <c r="AA20" s="206"/>
      <c r="AB20" s="206"/>
      <c r="AC20" s="206"/>
      <c r="AD20" s="206"/>
      <c r="AE20" s="86" t="str">
        <f>IF(COUNTIF(選手データ入力!$I31:$K31,AE$8)=0,"","○")</f>
        <v/>
      </c>
      <c r="AF20" s="86" t="str">
        <f>IF(COUNTIF(選手データ入力!$I31:$K31,AF$8)=0,"","○")</f>
        <v/>
      </c>
      <c r="AG20" s="86" t="str">
        <f>IF(COUNTIF(選手データ入力!$I31:$K31,AG$8)=0,"","○")</f>
        <v/>
      </c>
      <c r="AH20" s="86" t="str">
        <f>IF(COUNTIF(選手データ入力!$I31:$K31,AH$8)=0,"","○")</f>
        <v/>
      </c>
      <c r="AI20" s="86" t="str">
        <f>IF(COUNTIF(選手データ入力!$I31:$K31,AI$8)=0,"","○")</f>
        <v/>
      </c>
      <c r="AJ20" s="86" t="str">
        <f>IF(COUNTIF(選手データ入力!$I31:$K31,AJ$8)=0,"","○")</f>
        <v/>
      </c>
      <c r="AK20" s="86" t="str">
        <f>IF(COUNTIF(選手データ入力!$I31:$K31,AK$8)=0,"","○")</f>
        <v/>
      </c>
      <c r="AL20" s="86" t="str">
        <f>IF(COUNTIF(選手データ入力!$I31:$K31,AL$8)=0,"","○")</f>
        <v/>
      </c>
      <c r="AM20" s="86" t="str">
        <f>IF(COUNTIF(選手データ入力!$I31:$K31,AM$8)=0,"","○")</f>
        <v/>
      </c>
      <c r="AN20" s="86" t="str">
        <f>IF(COUNTIF(選手データ入力!$I31:$K31,AN$8)=0,"","○")</f>
        <v/>
      </c>
      <c r="AO20" s="86" t="str">
        <f>IF(COUNTIF(選手データ入力!$I31:$K31,AO$8)=0,"","○")</f>
        <v/>
      </c>
      <c r="AP20" s="86" t="str">
        <f>IF(COUNTIF(選手データ入力!$I31:$K31,AP$8)=0,"","○")</f>
        <v/>
      </c>
      <c r="AQ20" s="86" t="str">
        <f>IF(COUNTIF(選手データ入力!$I31:$K31,AQ$8)=0,"","○")</f>
        <v/>
      </c>
      <c r="AR20" s="86" t="str">
        <f>IF(COUNTIF(選手データ入力!$I31:$K31,AR$8)=0,"","○")</f>
        <v/>
      </c>
      <c r="AS20" s="86" t="str">
        <f>IF(COUNTIF(選手データ入力!$I31:$K31,AS$8)=0,"","○")</f>
        <v/>
      </c>
      <c r="AT20" s="86" t="str">
        <f>IF(COUNTIF(選手データ入力!$I31:$K31,AT$8)=0,"","○")</f>
        <v/>
      </c>
      <c r="AU20" s="86" t="str">
        <f>IF(COUNTIF(選手データ入力!$I31:$K31,AU$8)=0,"","○")</f>
        <v/>
      </c>
      <c r="AV20" s="112" t="str">
        <f>IF(COUNTIF(選手データ入力!$I31:$K31,AV$8)=0,"","○")</f>
        <v/>
      </c>
      <c r="AW20" s="120" t="str">
        <f t="shared" si="1"/>
        <v/>
      </c>
      <c r="AX20" s="116" t="str">
        <f>IF(選手データ入力!L31="○","○","")</f>
        <v/>
      </c>
      <c r="AY20" s="87" t="str">
        <f>IF(選手データ入力!M31="○","○","")</f>
        <v/>
      </c>
      <c r="BB20" s="82">
        <f t="shared" si="2"/>
        <v>0</v>
      </c>
      <c r="BC20" s="82">
        <f t="shared" si="3"/>
        <v>0</v>
      </c>
    </row>
    <row r="21" spans="1:55" ht="21.75" customHeight="1">
      <c r="A21" s="82">
        <v>27</v>
      </c>
      <c r="B21" s="265" t="str">
        <f>IF(選手データ入力!D32="","",選手データ入力!D32)</f>
        <v/>
      </c>
      <c r="C21" s="266"/>
      <c r="D21" s="267"/>
      <c r="E21" s="189" t="str">
        <f>IF($B21="","",VLOOKUP($B21,選手データ入力!$D$6:$H$45,2,0))</f>
        <v/>
      </c>
      <c r="F21" s="189"/>
      <c r="G21" s="189"/>
      <c r="H21" s="189"/>
      <c r="I21" s="189"/>
      <c r="J21" s="189"/>
      <c r="K21" s="189"/>
      <c r="L21" s="189"/>
      <c r="M21" s="189"/>
      <c r="N21" s="190" t="str">
        <f>IF($B21="","",VLOOKUP($B21,選手データ入力!$D$6:$H$45,3,0))</f>
        <v/>
      </c>
      <c r="O21" s="190"/>
      <c r="P21" s="190"/>
      <c r="Q21" s="190"/>
      <c r="R21" s="190"/>
      <c r="S21" s="190"/>
      <c r="T21" s="190"/>
      <c r="U21" s="190"/>
      <c r="V21" s="190"/>
      <c r="W21" s="191" t="str">
        <f>IF($B21="","",VLOOKUP($B21,選手データ入力!$D$6:$H$45,4,0))</f>
        <v/>
      </c>
      <c r="X21" s="192"/>
      <c r="Y21" s="190" t="str">
        <f>IF($B21="","",VLOOKUP($B21,選手データ入力!$D$6:$H$45,5,0))</f>
        <v/>
      </c>
      <c r="Z21" s="190"/>
      <c r="AA21" s="190"/>
      <c r="AB21" s="190"/>
      <c r="AC21" s="190"/>
      <c r="AD21" s="190"/>
      <c r="AE21" s="88" t="str">
        <f>IF(COUNTIF(選手データ入力!$I32:$K32,AE$8)=0,"","○")</f>
        <v/>
      </c>
      <c r="AF21" s="88" t="str">
        <f>IF(COUNTIF(選手データ入力!$I32:$K32,AF$8)=0,"","○")</f>
        <v/>
      </c>
      <c r="AG21" s="88" t="str">
        <f>IF(COUNTIF(選手データ入力!$I32:$K32,AG$8)=0,"","○")</f>
        <v/>
      </c>
      <c r="AH21" s="88" t="str">
        <f>IF(COUNTIF(選手データ入力!$I32:$K32,AH$8)=0,"","○")</f>
        <v/>
      </c>
      <c r="AI21" s="88" t="str">
        <f>IF(COUNTIF(選手データ入力!$I32:$K32,AI$8)=0,"","○")</f>
        <v/>
      </c>
      <c r="AJ21" s="88" t="str">
        <f>IF(COUNTIF(選手データ入力!$I32:$K32,AJ$8)=0,"","○")</f>
        <v/>
      </c>
      <c r="AK21" s="88" t="str">
        <f>IF(COUNTIF(選手データ入力!$I32:$K32,AK$8)=0,"","○")</f>
        <v/>
      </c>
      <c r="AL21" s="88" t="str">
        <f>IF(COUNTIF(選手データ入力!$I32:$K32,AL$8)=0,"","○")</f>
        <v/>
      </c>
      <c r="AM21" s="88" t="str">
        <f>IF(COUNTIF(選手データ入力!$I32:$K32,AM$8)=0,"","○")</f>
        <v/>
      </c>
      <c r="AN21" s="88" t="str">
        <f>IF(COUNTIF(選手データ入力!$I32:$K32,AN$8)=0,"","○")</f>
        <v/>
      </c>
      <c r="AO21" s="88" t="str">
        <f>IF(COUNTIF(選手データ入力!$I32:$K32,AO$8)=0,"","○")</f>
        <v/>
      </c>
      <c r="AP21" s="88" t="str">
        <f>IF(COUNTIF(選手データ入力!$I32:$K32,AP$8)=0,"","○")</f>
        <v/>
      </c>
      <c r="AQ21" s="88" t="str">
        <f>IF(COUNTIF(選手データ入力!$I32:$K32,AQ$8)=0,"","○")</f>
        <v/>
      </c>
      <c r="AR21" s="88" t="str">
        <f>IF(COUNTIF(選手データ入力!$I32:$K32,AR$8)=0,"","○")</f>
        <v/>
      </c>
      <c r="AS21" s="88" t="str">
        <f>IF(COUNTIF(選手データ入力!$I32:$K32,AS$8)=0,"","○")</f>
        <v/>
      </c>
      <c r="AT21" s="88" t="str">
        <f>IF(COUNTIF(選手データ入力!$I32:$K32,AT$8)=0,"","○")</f>
        <v/>
      </c>
      <c r="AU21" s="88" t="str">
        <f>IF(COUNTIF(選手データ入力!$I32:$K32,AU$8)=0,"","○")</f>
        <v/>
      </c>
      <c r="AV21" s="113" t="str">
        <f>IF(COUNTIF(選手データ入力!$I32:$K32,AV$8)=0,"","○")</f>
        <v/>
      </c>
      <c r="AW21" s="121" t="str">
        <f t="shared" si="1"/>
        <v/>
      </c>
      <c r="AX21" s="117" t="str">
        <f>IF(選手データ入力!L32="○","○","")</f>
        <v/>
      </c>
      <c r="AY21" s="89" t="str">
        <f>IF(選手データ入力!M32="○","○","")</f>
        <v/>
      </c>
      <c r="BB21" s="82">
        <f t="shared" si="2"/>
        <v>0</v>
      </c>
      <c r="BC21" s="82">
        <f t="shared" si="3"/>
        <v>0</v>
      </c>
    </row>
    <row r="22" spans="1:55" ht="21.75" customHeight="1">
      <c r="A22" s="82">
        <v>28</v>
      </c>
      <c r="B22" s="265" t="str">
        <f>IF(選手データ入力!D33="","",選手データ入力!D33)</f>
        <v/>
      </c>
      <c r="C22" s="266"/>
      <c r="D22" s="267"/>
      <c r="E22" s="189" t="str">
        <f>IF($B22="","",VLOOKUP($B22,選手データ入力!$D$6:$H$45,2,0))</f>
        <v/>
      </c>
      <c r="F22" s="189"/>
      <c r="G22" s="189"/>
      <c r="H22" s="189"/>
      <c r="I22" s="189"/>
      <c r="J22" s="189"/>
      <c r="K22" s="189"/>
      <c r="L22" s="189"/>
      <c r="M22" s="189"/>
      <c r="N22" s="190" t="str">
        <f>IF($B22="","",VLOOKUP($B22,選手データ入力!$D$6:$H$45,3,0))</f>
        <v/>
      </c>
      <c r="O22" s="190"/>
      <c r="P22" s="190"/>
      <c r="Q22" s="190"/>
      <c r="R22" s="190"/>
      <c r="S22" s="190"/>
      <c r="T22" s="190"/>
      <c r="U22" s="190"/>
      <c r="V22" s="190"/>
      <c r="W22" s="191" t="str">
        <f>IF($B22="","",VLOOKUP($B22,選手データ入力!$D$6:$H$45,4,0))</f>
        <v/>
      </c>
      <c r="X22" s="192"/>
      <c r="Y22" s="190" t="str">
        <f>IF($B22="","",VLOOKUP($B22,選手データ入力!$D$6:$H$45,5,0))</f>
        <v/>
      </c>
      <c r="Z22" s="190"/>
      <c r="AA22" s="190"/>
      <c r="AB22" s="190"/>
      <c r="AC22" s="190"/>
      <c r="AD22" s="190"/>
      <c r="AE22" s="88" t="str">
        <f>IF(COUNTIF(選手データ入力!$I33:$K33,AE$8)=0,"","○")</f>
        <v/>
      </c>
      <c r="AF22" s="88" t="str">
        <f>IF(COUNTIF(選手データ入力!$I33:$K33,AF$8)=0,"","○")</f>
        <v/>
      </c>
      <c r="AG22" s="88" t="str">
        <f>IF(COUNTIF(選手データ入力!$I33:$K33,AG$8)=0,"","○")</f>
        <v/>
      </c>
      <c r="AH22" s="88" t="str">
        <f>IF(COUNTIF(選手データ入力!$I33:$K33,AH$8)=0,"","○")</f>
        <v/>
      </c>
      <c r="AI22" s="88" t="str">
        <f>IF(COUNTIF(選手データ入力!$I33:$K33,AI$8)=0,"","○")</f>
        <v/>
      </c>
      <c r="AJ22" s="88" t="str">
        <f>IF(COUNTIF(選手データ入力!$I33:$K33,AJ$8)=0,"","○")</f>
        <v/>
      </c>
      <c r="AK22" s="88" t="str">
        <f>IF(COUNTIF(選手データ入力!$I33:$K33,AK$8)=0,"","○")</f>
        <v/>
      </c>
      <c r="AL22" s="88" t="str">
        <f>IF(COUNTIF(選手データ入力!$I33:$K33,AL$8)=0,"","○")</f>
        <v/>
      </c>
      <c r="AM22" s="88" t="str">
        <f>IF(COUNTIF(選手データ入力!$I33:$K33,AM$8)=0,"","○")</f>
        <v/>
      </c>
      <c r="AN22" s="88" t="str">
        <f>IF(COUNTIF(選手データ入力!$I33:$K33,AN$8)=0,"","○")</f>
        <v/>
      </c>
      <c r="AO22" s="88" t="str">
        <f>IF(COUNTIF(選手データ入力!$I33:$K33,AO$8)=0,"","○")</f>
        <v/>
      </c>
      <c r="AP22" s="88" t="str">
        <f>IF(COUNTIF(選手データ入力!$I33:$K33,AP$8)=0,"","○")</f>
        <v/>
      </c>
      <c r="AQ22" s="88" t="str">
        <f>IF(COUNTIF(選手データ入力!$I33:$K33,AQ$8)=0,"","○")</f>
        <v/>
      </c>
      <c r="AR22" s="88" t="str">
        <f>IF(COUNTIF(選手データ入力!$I33:$K33,AR$8)=0,"","○")</f>
        <v/>
      </c>
      <c r="AS22" s="88" t="str">
        <f>IF(COUNTIF(選手データ入力!$I33:$K33,AS$8)=0,"","○")</f>
        <v/>
      </c>
      <c r="AT22" s="88" t="str">
        <f>IF(COUNTIF(選手データ入力!$I33:$K33,AT$8)=0,"","○")</f>
        <v/>
      </c>
      <c r="AU22" s="88" t="str">
        <f>IF(COUNTIF(選手データ入力!$I33:$K33,AU$8)=0,"","○")</f>
        <v/>
      </c>
      <c r="AV22" s="113" t="str">
        <f>IF(COUNTIF(選手データ入力!$I33:$K33,AV$8)=0,"","○")</f>
        <v/>
      </c>
      <c r="AW22" s="121" t="str">
        <f t="shared" si="1"/>
        <v/>
      </c>
      <c r="AX22" s="117" t="str">
        <f>IF(選手データ入力!L33="○","○","")</f>
        <v/>
      </c>
      <c r="AY22" s="89" t="str">
        <f>IF(選手データ入力!M33="○","○","")</f>
        <v/>
      </c>
      <c r="BB22" s="82">
        <f t="shared" si="2"/>
        <v>0</v>
      </c>
      <c r="BC22" s="82">
        <f t="shared" si="3"/>
        <v>0</v>
      </c>
    </row>
    <row r="23" spans="1:55" ht="21.75" customHeight="1">
      <c r="A23" s="82">
        <v>29</v>
      </c>
      <c r="B23" s="265" t="str">
        <f>IF(選手データ入力!D34="","",選手データ入力!D34)</f>
        <v/>
      </c>
      <c r="C23" s="266"/>
      <c r="D23" s="267"/>
      <c r="E23" s="189" t="str">
        <f>IF($B23="","",VLOOKUP($B23,選手データ入力!$D$6:$H$45,2,0))</f>
        <v/>
      </c>
      <c r="F23" s="189"/>
      <c r="G23" s="189"/>
      <c r="H23" s="189"/>
      <c r="I23" s="189"/>
      <c r="J23" s="189"/>
      <c r="K23" s="189"/>
      <c r="L23" s="189"/>
      <c r="M23" s="189"/>
      <c r="N23" s="190" t="str">
        <f>IF($B23="","",VLOOKUP($B23,選手データ入力!$D$6:$H$45,3,0))</f>
        <v/>
      </c>
      <c r="O23" s="190"/>
      <c r="P23" s="190"/>
      <c r="Q23" s="190"/>
      <c r="R23" s="190"/>
      <c r="S23" s="190"/>
      <c r="T23" s="190"/>
      <c r="U23" s="190"/>
      <c r="V23" s="190"/>
      <c r="W23" s="191" t="str">
        <f>IF($B23="","",VLOOKUP($B23,選手データ入力!$D$6:$H$45,4,0))</f>
        <v/>
      </c>
      <c r="X23" s="192"/>
      <c r="Y23" s="190" t="str">
        <f>IF($B23="","",VLOOKUP($B23,選手データ入力!$D$6:$H$45,5,0))</f>
        <v/>
      </c>
      <c r="Z23" s="190"/>
      <c r="AA23" s="190"/>
      <c r="AB23" s="190"/>
      <c r="AC23" s="190"/>
      <c r="AD23" s="190"/>
      <c r="AE23" s="88" t="str">
        <f>IF(COUNTIF(選手データ入力!$I34:$K34,AE$8)=0,"","○")</f>
        <v/>
      </c>
      <c r="AF23" s="88" t="str">
        <f>IF(COUNTIF(選手データ入力!$I34:$K34,AF$8)=0,"","○")</f>
        <v/>
      </c>
      <c r="AG23" s="88" t="str">
        <f>IF(COUNTIF(選手データ入力!$I34:$K34,AG$8)=0,"","○")</f>
        <v/>
      </c>
      <c r="AH23" s="88" t="str">
        <f>IF(COUNTIF(選手データ入力!$I34:$K34,AH$8)=0,"","○")</f>
        <v/>
      </c>
      <c r="AI23" s="88" t="str">
        <f>IF(COUNTIF(選手データ入力!$I34:$K34,AI$8)=0,"","○")</f>
        <v/>
      </c>
      <c r="AJ23" s="88" t="str">
        <f>IF(COUNTIF(選手データ入力!$I34:$K34,AJ$8)=0,"","○")</f>
        <v/>
      </c>
      <c r="AK23" s="88" t="str">
        <f>IF(COUNTIF(選手データ入力!$I34:$K34,AK$8)=0,"","○")</f>
        <v/>
      </c>
      <c r="AL23" s="88" t="str">
        <f>IF(COUNTIF(選手データ入力!$I34:$K34,AL$8)=0,"","○")</f>
        <v/>
      </c>
      <c r="AM23" s="88" t="str">
        <f>IF(COUNTIF(選手データ入力!$I34:$K34,AM$8)=0,"","○")</f>
        <v/>
      </c>
      <c r="AN23" s="88" t="str">
        <f>IF(COUNTIF(選手データ入力!$I34:$K34,AN$8)=0,"","○")</f>
        <v/>
      </c>
      <c r="AO23" s="88" t="str">
        <f>IF(COUNTIF(選手データ入力!$I34:$K34,AO$8)=0,"","○")</f>
        <v/>
      </c>
      <c r="AP23" s="88" t="str">
        <f>IF(COUNTIF(選手データ入力!$I34:$K34,AP$8)=0,"","○")</f>
        <v/>
      </c>
      <c r="AQ23" s="88" t="str">
        <f>IF(COUNTIF(選手データ入力!$I34:$K34,AQ$8)=0,"","○")</f>
        <v/>
      </c>
      <c r="AR23" s="88" t="str">
        <f>IF(COUNTIF(選手データ入力!$I34:$K34,AR$8)=0,"","○")</f>
        <v/>
      </c>
      <c r="AS23" s="88" t="str">
        <f>IF(COUNTIF(選手データ入力!$I34:$K34,AS$8)=0,"","○")</f>
        <v/>
      </c>
      <c r="AT23" s="88" t="str">
        <f>IF(COUNTIF(選手データ入力!$I34:$K34,AT$8)=0,"","○")</f>
        <v/>
      </c>
      <c r="AU23" s="88" t="str">
        <f>IF(COUNTIF(選手データ入力!$I34:$K34,AU$8)=0,"","○")</f>
        <v/>
      </c>
      <c r="AV23" s="113" t="str">
        <f>IF(COUNTIF(選手データ入力!$I34:$K34,AV$8)=0,"","○")</f>
        <v/>
      </c>
      <c r="AW23" s="121" t="str">
        <f t="shared" si="1"/>
        <v/>
      </c>
      <c r="AX23" s="117" t="str">
        <f>IF(選手データ入力!L34="○","○","")</f>
        <v/>
      </c>
      <c r="AY23" s="89" t="str">
        <f>IF(選手データ入力!M34="○","○","")</f>
        <v/>
      </c>
      <c r="BB23" s="82">
        <f t="shared" si="2"/>
        <v>0</v>
      </c>
      <c r="BC23" s="82">
        <f t="shared" si="3"/>
        <v>0</v>
      </c>
    </row>
    <row r="24" spans="1:55" ht="21.75" customHeight="1" thickBot="1">
      <c r="A24" s="82">
        <v>30</v>
      </c>
      <c r="B24" s="271" t="str">
        <f>IF(選手データ入力!D35="","",選手データ入力!D35)</f>
        <v/>
      </c>
      <c r="C24" s="272"/>
      <c r="D24" s="273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90" t="str">
        <f>IF(COUNTIF(選手データ入力!$I35:$K35,AE$8)=0,"","○")</f>
        <v/>
      </c>
      <c r="AF24" s="90" t="str">
        <f>IF(COUNTIF(選手データ入力!$I35:$K35,AF$8)=0,"","○")</f>
        <v/>
      </c>
      <c r="AG24" s="90" t="str">
        <f>IF(COUNTIF(選手データ入力!$I35:$K35,AG$8)=0,"","○")</f>
        <v/>
      </c>
      <c r="AH24" s="90" t="str">
        <f>IF(COUNTIF(選手データ入力!$I35:$K35,AH$8)=0,"","○")</f>
        <v/>
      </c>
      <c r="AI24" s="90" t="str">
        <f>IF(COUNTIF(選手データ入力!$I35:$K35,AI$8)=0,"","○")</f>
        <v/>
      </c>
      <c r="AJ24" s="90" t="str">
        <f>IF(COUNTIF(選手データ入力!$I35:$K35,AJ$8)=0,"","○")</f>
        <v/>
      </c>
      <c r="AK24" s="90" t="str">
        <f>IF(COUNTIF(選手データ入力!$I35:$K35,AK$8)=0,"","○")</f>
        <v/>
      </c>
      <c r="AL24" s="90" t="str">
        <f>IF(COUNTIF(選手データ入力!$I35:$K35,AL$8)=0,"","○")</f>
        <v/>
      </c>
      <c r="AM24" s="90" t="str">
        <f>IF(COUNTIF(選手データ入力!$I35:$K35,AM$8)=0,"","○")</f>
        <v/>
      </c>
      <c r="AN24" s="90" t="str">
        <f>IF(COUNTIF(選手データ入力!$I35:$K35,AN$8)=0,"","○")</f>
        <v/>
      </c>
      <c r="AO24" s="90" t="str">
        <f>IF(COUNTIF(選手データ入力!$I35:$K35,AO$8)=0,"","○")</f>
        <v/>
      </c>
      <c r="AP24" s="90" t="str">
        <f>IF(COUNTIF(選手データ入力!$I35:$K35,AP$8)=0,"","○")</f>
        <v/>
      </c>
      <c r="AQ24" s="90" t="str">
        <f>IF(COUNTIF(選手データ入力!$I35:$K35,AQ$8)=0,"","○")</f>
        <v/>
      </c>
      <c r="AR24" s="90" t="str">
        <f>IF(COUNTIF(選手データ入力!$I35:$K35,AR$8)=0,"","○")</f>
        <v/>
      </c>
      <c r="AS24" s="90" t="str">
        <f>IF(COUNTIF(選手データ入力!$I35:$K35,AS$8)=0,"","○")</f>
        <v/>
      </c>
      <c r="AT24" s="90" t="str">
        <f>IF(COUNTIF(選手データ入力!$I35:$K35,AT$8)=0,"","○")</f>
        <v/>
      </c>
      <c r="AU24" s="90" t="str">
        <f>IF(COUNTIF(選手データ入力!$I35:$K35,AU$8)=0,"","○")</f>
        <v/>
      </c>
      <c r="AV24" s="114" t="str">
        <f>IF(COUNTIF(選手データ入力!$I35:$K35,AV$8)=0,"","○")</f>
        <v/>
      </c>
      <c r="AW24" s="122" t="str">
        <f t="shared" si="1"/>
        <v/>
      </c>
      <c r="AX24" s="118" t="str">
        <f>IF(選手データ入力!L35="○","○","")</f>
        <v/>
      </c>
      <c r="AY24" s="91" t="str">
        <f>IF(選手データ入力!M35="○","○","")</f>
        <v/>
      </c>
      <c r="BB24" s="82">
        <f t="shared" si="2"/>
        <v>0</v>
      </c>
      <c r="BC24" s="82">
        <f t="shared" si="3"/>
        <v>0</v>
      </c>
    </row>
    <row r="25" spans="1:55" ht="21.75" customHeight="1">
      <c r="A25" s="82">
        <v>31</v>
      </c>
      <c r="B25" s="268" t="str">
        <f>IF(選手データ入力!D36="","",選手データ入力!D36)</f>
        <v/>
      </c>
      <c r="C25" s="269"/>
      <c r="D25" s="270"/>
      <c r="E25" s="195" t="str">
        <f>IF($B25="","",VLOOKUP($B25,選手データ入力!$D$6:$H$45,2,0))</f>
        <v/>
      </c>
      <c r="F25" s="195"/>
      <c r="G25" s="195"/>
      <c r="H25" s="195"/>
      <c r="I25" s="195"/>
      <c r="J25" s="195"/>
      <c r="K25" s="195"/>
      <c r="L25" s="195"/>
      <c r="M25" s="195"/>
      <c r="N25" s="186" t="str">
        <f>IF($B25="","",VLOOKUP($B25,選手データ入力!$D$6:$H$45,3,0))</f>
        <v/>
      </c>
      <c r="O25" s="186"/>
      <c r="P25" s="186"/>
      <c r="Q25" s="186"/>
      <c r="R25" s="186"/>
      <c r="S25" s="186"/>
      <c r="T25" s="186"/>
      <c r="U25" s="186"/>
      <c r="V25" s="186"/>
      <c r="W25" s="210" t="str">
        <f>IF($B25="","",VLOOKUP($B25,選手データ入力!$D$6:$H$45,4,0))</f>
        <v/>
      </c>
      <c r="X25" s="211"/>
      <c r="Y25" s="186" t="str">
        <f>IF($B25="","",VLOOKUP($B25,選手データ入力!$D$6:$H$45,5,0))</f>
        <v/>
      </c>
      <c r="Z25" s="186"/>
      <c r="AA25" s="186"/>
      <c r="AB25" s="186"/>
      <c r="AC25" s="186"/>
      <c r="AD25" s="186"/>
      <c r="AE25" s="86" t="str">
        <f>IF(COUNTIF(選手データ入力!$I36:$K36,AE$8)=0,"","○")</f>
        <v/>
      </c>
      <c r="AF25" s="86" t="str">
        <f>IF(COUNTIF(選手データ入力!$I36:$K36,AF$8)=0,"","○")</f>
        <v/>
      </c>
      <c r="AG25" s="86" t="str">
        <f>IF(COUNTIF(選手データ入力!$I36:$K36,AG$8)=0,"","○")</f>
        <v/>
      </c>
      <c r="AH25" s="86" t="str">
        <f>IF(COUNTIF(選手データ入力!$I36:$K36,AH$8)=0,"","○")</f>
        <v/>
      </c>
      <c r="AI25" s="86" t="str">
        <f>IF(COUNTIF(選手データ入力!$I36:$K36,AI$8)=0,"","○")</f>
        <v/>
      </c>
      <c r="AJ25" s="86" t="str">
        <f>IF(COUNTIF(選手データ入力!$I36:$K36,AJ$8)=0,"","○")</f>
        <v/>
      </c>
      <c r="AK25" s="86" t="str">
        <f>IF(COUNTIF(選手データ入力!$I36:$K36,AK$8)=0,"","○")</f>
        <v/>
      </c>
      <c r="AL25" s="86" t="str">
        <f>IF(COUNTIF(選手データ入力!$I36:$K36,AL$8)=0,"","○")</f>
        <v/>
      </c>
      <c r="AM25" s="86" t="str">
        <f>IF(COUNTIF(選手データ入力!$I36:$K36,AM$8)=0,"","○")</f>
        <v/>
      </c>
      <c r="AN25" s="86" t="str">
        <f>IF(COUNTIF(選手データ入力!$I36:$K36,AN$8)=0,"","○")</f>
        <v/>
      </c>
      <c r="AO25" s="86" t="str">
        <f>IF(COUNTIF(選手データ入力!$I36:$K36,AO$8)=0,"","○")</f>
        <v/>
      </c>
      <c r="AP25" s="86" t="str">
        <f>IF(COUNTIF(選手データ入力!$I36:$K36,AP$8)=0,"","○")</f>
        <v/>
      </c>
      <c r="AQ25" s="86" t="str">
        <f>IF(COUNTIF(選手データ入力!$I36:$K36,AQ$8)=0,"","○")</f>
        <v/>
      </c>
      <c r="AR25" s="86" t="str">
        <f>IF(COUNTIF(選手データ入力!$I36:$K36,AR$8)=0,"","○")</f>
        <v/>
      </c>
      <c r="AS25" s="86" t="str">
        <f>IF(COUNTIF(選手データ入力!$I36:$K36,AS$8)=0,"","○")</f>
        <v/>
      </c>
      <c r="AT25" s="86" t="str">
        <f>IF(COUNTIF(選手データ入力!$I36:$K36,AT$8)=0,"","○")</f>
        <v/>
      </c>
      <c r="AU25" s="86" t="str">
        <f>IF(COUNTIF(選手データ入力!$I36:$K36,AU$8)=0,"","○")</f>
        <v/>
      </c>
      <c r="AV25" s="112" t="str">
        <f>IF(COUNTIF(選手データ入力!$I36:$K36,AV$8)=0,"","○")</f>
        <v/>
      </c>
      <c r="AW25" s="120" t="str">
        <f t="shared" si="1"/>
        <v/>
      </c>
      <c r="AX25" s="116" t="str">
        <f>IF(選手データ入力!L36="○","○","")</f>
        <v/>
      </c>
      <c r="AY25" s="87" t="str">
        <f>IF(選手データ入力!M36="○","○","")</f>
        <v/>
      </c>
      <c r="BB25" s="82">
        <f t="shared" si="2"/>
        <v>0</v>
      </c>
      <c r="BC25" s="82">
        <f t="shared" si="3"/>
        <v>0</v>
      </c>
    </row>
    <row r="26" spans="1:55" ht="21.75" customHeight="1">
      <c r="A26" s="82">
        <v>32</v>
      </c>
      <c r="B26" s="265" t="str">
        <f>IF(選手データ入力!D37="","",選手データ入力!D37)</f>
        <v/>
      </c>
      <c r="C26" s="266"/>
      <c r="D26" s="267"/>
      <c r="E26" s="189" t="str">
        <f>IF($B26="","",VLOOKUP($B26,選手データ入力!$D$6:$H$45,2,0))</f>
        <v/>
      </c>
      <c r="F26" s="189"/>
      <c r="G26" s="189"/>
      <c r="H26" s="189"/>
      <c r="I26" s="189"/>
      <c r="J26" s="189"/>
      <c r="K26" s="189"/>
      <c r="L26" s="189"/>
      <c r="M26" s="189"/>
      <c r="N26" s="190" t="str">
        <f>IF($B26="","",VLOOKUP($B26,選手データ入力!$D$6:$H$45,3,0))</f>
        <v/>
      </c>
      <c r="O26" s="190"/>
      <c r="P26" s="190"/>
      <c r="Q26" s="190"/>
      <c r="R26" s="190"/>
      <c r="S26" s="190"/>
      <c r="T26" s="190"/>
      <c r="U26" s="190"/>
      <c r="V26" s="190"/>
      <c r="W26" s="191" t="str">
        <f>IF($B26="","",VLOOKUP($B26,選手データ入力!$D$6:$H$45,4,0))</f>
        <v/>
      </c>
      <c r="X26" s="192"/>
      <c r="Y26" s="190" t="str">
        <f>IF($B26="","",VLOOKUP($B26,選手データ入力!$D$6:$H$45,5,0))</f>
        <v/>
      </c>
      <c r="Z26" s="190"/>
      <c r="AA26" s="190"/>
      <c r="AB26" s="190"/>
      <c r="AC26" s="190"/>
      <c r="AD26" s="190"/>
      <c r="AE26" s="88" t="str">
        <f>IF(COUNTIF(選手データ入力!$I37:$K37,AE$8)=0,"","○")</f>
        <v/>
      </c>
      <c r="AF26" s="88" t="str">
        <f>IF(COUNTIF(選手データ入力!$I37:$K37,AF$8)=0,"","○")</f>
        <v/>
      </c>
      <c r="AG26" s="88" t="str">
        <f>IF(COUNTIF(選手データ入力!$I37:$K37,AG$8)=0,"","○")</f>
        <v/>
      </c>
      <c r="AH26" s="88" t="str">
        <f>IF(COUNTIF(選手データ入力!$I37:$K37,AH$8)=0,"","○")</f>
        <v/>
      </c>
      <c r="AI26" s="88" t="str">
        <f>IF(COUNTIF(選手データ入力!$I37:$K37,AI$8)=0,"","○")</f>
        <v/>
      </c>
      <c r="AJ26" s="88" t="str">
        <f>IF(COUNTIF(選手データ入力!$I37:$K37,AJ$8)=0,"","○")</f>
        <v/>
      </c>
      <c r="AK26" s="88" t="str">
        <f>IF(COUNTIF(選手データ入力!$I37:$K37,AK$8)=0,"","○")</f>
        <v/>
      </c>
      <c r="AL26" s="88" t="str">
        <f>IF(COUNTIF(選手データ入力!$I37:$K37,AL$8)=0,"","○")</f>
        <v/>
      </c>
      <c r="AM26" s="88" t="str">
        <f>IF(COUNTIF(選手データ入力!$I37:$K37,AM$8)=0,"","○")</f>
        <v/>
      </c>
      <c r="AN26" s="88" t="str">
        <f>IF(COUNTIF(選手データ入力!$I37:$K37,AN$8)=0,"","○")</f>
        <v/>
      </c>
      <c r="AO26" s="88" t="str">
        <f>IF(COUNTIF(選手データ入力!$I37:$K37,AO$8)=0,"","○")</f>
        <v/>
      </c>
      <c r="AP26" s="88" t="str">
        <f>IF(COUNTIF(選手データ入力!$I37:$K37,AP$8)=0,"","○")</f>
        <v/>
      </c>
      <c r="AQ26" s="88" t="str">
        <f>IF(COUNTIF(選手データ入力!$I37:$K37,AQ$8)=0,"","○")</f>
        <v/>
      </c>
      <c r="AR26" s="88" t="str">
        <f>IF(COUNTIF(選手データ入力!$I37:$K37,AR$8)=0,"","○")</f>
        <v/>
      </c>
      <c r="AS26" s="88" t="str">
        <f>IF(COUNTIF(選手データ入力!$I37:$K37,AS$8)=0,"","○")</f>
        <v/>
      </c>
      <c r="AT26" s="88" t="str">
        <f>IF(COUNTIF(選手データ入力!$I37:$K37,AT$8)=0,"","○")</f>
        <v/>
      </c>
      <c r="AU26" s="88" t="str">
        <f>IF(COUNTIF(選手データ入力!$I37:$K37,AU$8)=0,"","○")</f>
        <v/>
      </c>
      <c r="AV26" s="113" t="str">
        <f>IF(COUNTIF(選手データ入力!$I37:$K37,AV$8)=0,"","○")</f>
        <v/>
      </c>
      <c r="AW26" s="121" t="str">
        <f t="shared" si="1"/>
        <v/>
      </c>
      <c r="AX26" s="117" t="str">
        <f>IF(選手データ入力!L37="○","○","")</f>
        <v/>
      </c>
      <c r="AY26" s="89" t="str">
        <f>IF(選手データ入力!M37="○","○","")</f>
        <v/>
      </c>
      <c r="BB26" s="82">
        <f t="shared" si="2"/>
        <v>0</v>
      </c>
      <c r="BC26" s="82">
        <f t="shared" si="3"/>
        <v>0</v>
      </c>
    </row>
    <row r="27" spans="1:55" ht="21.75" customHeight="1">
      <c r="A27" s="82">
        <v>33</v>
      </c>
      <c r="B27" s="265" t="str">
        <f>IF(選手データ入力!D38="","",選手データ入力!D38)</f>
        <v/>
      </c>
      <c r="C27" s="266"/>
      <c r="D27" s="267"/>
      <c r="E27" s="189" t="str">
        <f>IF($B27="","",VLOOKUP($B27,選手データ入力!$D$6:$H$45,2,0))</f>
        <v/>
      </c>
      <c r="F27" s="189"/>
      <c r="G27" s="189"/>
      <c r="H27" s="189"/>
      <c r="I27" s="189"/>
      <c r="J27" s="189"/>
      <c r="K27" s="189"/>
      <c r="L27" s="189"/>
      <c r="M27" s="189"/>
      <c r="N27" s="190" t="str">
        <f>IF($B27="","",VLOOKUP($B27,選手データ入力!$D$6:$H$45,3,0))</f>
        <v/>
      </c>
      <c r="O27" s="190"/>
      <c r="P27" s="190"/>
      <c r="Q27" s="190"/>
      <c r="R27" s="190"/>
      <c r="S27" s="190"/>
      <c r="T27" s="190"/>
      <c r="U27" s="190"/>
      <c r="V27" s="190"/>
      <c r="W27" s="191" t="str">
        <f>IF($B27="","",VLOOKUP($B27,選手データ入力!$D$6:$H$45,4,0))</f>
        <v/>
      </c>
      <c r="X27" s="192"/>
      <c r="Y27" s="190" t="str">
        <f>IF($B27="","",VLOOKUP($B27,選手データ入力!$D$6:$H$45,5,0))</f>
        <v/>
      </c>
      <c r="Z27" s="190"/>
      <c r="AA27" s="190"/>
      <c r="AB27" s="190"/>
      <c r="AC27" s="190"/>
      <c r="AD27" s="190"/>
      <c r="AE27" s="88" t="str">
        <f>IF(COUNTIF(選手データ入力!$I38:$K38,AE$8)=0,"","○")</f>
        <v/>
      </c>
      <c r="AF27" s="88" t="str">
        <f>IF(COUNTIF(選手データ入力!$I38:$K38,AF$8)=0,"","○")</f>
        <v/>
      </c>
      <c r="AG27" s="88" t="str">
        <f>IF(COUNTIF(選手データ入力!$I38:$K38,AG$8)=0,"","○")</f>
        <v/>
      </c>
      <c r="AH27" s="88" t="str">
        <f>IF(COUNTIF(選手データ入力!$I38:$K38,AH$8)=0,"","○")</f>
        <v/>
      </c>
      <c r="AI27" s="88" t="str">
        <f>IF(COUNTIF(選手データ入力!$I38:$K38,AI$8)=0,"","○")</f>
        <v/>
      </c>
      <c r="AJ27" s="88" t="str">
        <f>IF(COUNTIF(選手データ入力!$I38:$K38,AJ$8)=0,"","○")</f>
        <v/>
      </c>
      <c r="AK27" s="88" t="str">
        <f>IF(COUNTIF(選手データ入力!$I38:$K38,AK$8)=0,"","○")</f>
        <v/>
      </c>
      <c r="AL27" s="88" t="str">
        <f>IF(COUNTIF(選手データ入力!$I38:$K38,AL$8)=0,"","○")</f>
        <v/>
      </c>
      <c r="AM27" s="88" t="str">
        <f>IF(COUNTIF(選手データ入力!$I38:$K38,AM$8)=0,"","○")</f>
        <v/>
      </c>
      <c r="AN27" s="88" t="str">
        <f>IF(COUNTIF(選手データ入力!$I38:$K38,AN$8)=0,"","○")</f>
        <v/>
      </c>
      <c r="AO27" s="88" t="str">
        <f>IF(COUNTIF(選手データ入力!$I38:$K38,AO$8)=0,"","○")</f>
        <v/>
      </c>
      <c r="AP27" s="88" t="str">
        <f>IF(COUNTIF(選手データ入力!$I38:$K38,AP$8)=0,"","○")</f>
        <v/>
      </c>
      <c r="AQ27" s="88" t="str">
        <f>IF(COUNTIF(選手データ入力!$I38:$K38,AQ$8)=0,"","○")</f>
        <v/>
      </c>
      <c r="AR27" s="88" t="str">
        <f>IF(COUNTIF(選手データ入力!$I38:$K38,AR$8)=0,"","○")</f>
        <v/>
      </c>
      <c r="AS27" s="88" t="str">
        <f>IF(COUNTIF(選手データ入力!$I38:$K38,AS$8)=0,"","○")</f>
        <v/>
      </c>
      <c r="AT27" s="88" t="str">
        <f>IF(COUNTIF(選手データ入力!$I38:$K38,AT$8)=0,"","○")</f>
        <v/>
      </c>
      <c r="AU27" s="88" t="str">
        <f>IF(COUNTIF(選手データ入力!$I38:$K38,AU$8)=0,"","○")</f>
        <v/>
      </c>
      <c r="AV27" s="113" t="str">
        <f>IF(COUNTIF(選手データ入力!$I38:$K38,AV$8)=0,"","○")</f>
        <v/>
      </c>
      <c r="AW27" s="121" t="str">
        <f t="shared" si="1"/>
        <v/>
      </c>
      <c r="AX27" s="117" t="str">
        <f>IF(選手データ入力!L38="○","○","")</f>
        <v/>
      </c>
      <c r="AY27" s="89" t="str">
        <f>IF(選手データ入力!M38="○","○","")</f>
        <v/>
      </c>
      <c r="BB27" s="82">
        <f t="shared" si="2"/>
        <v>0</v>
      </c>
      <c r="BC27" s="82">
        <f t="shared" si="3"/>
        <v>0</v>
      </c>
    </row>
    <row r="28" spans="1:55" ht="21.75" customHeight="1">
      <c r="A28" s="82">
        <v>34</v>
      </c>
      <c r="B28" s="265" t="str">
        <f>IF(選手データ入力!D39="","",選手データ入力!D39)</f>
        <v/>
      </c>
      <c r="C28" s="266"/>
      <c r="D28" s="267"/>
      <c r="E28" s="189" t="str">
        <f>IF($B28="","",VLOOKUP($B28,選手データ入力!$D$6:$H$45,2,0))</f>
        <v/>
      </c>
      <c r="F28" s="189"/>
      <c r="G28" s="189"/>
      <c r="H28" s="189"/>
      <c r="I28" s="189"/>
      <c r="J28" s="189"/>
      <c r="K28" s="189"/>
      <c r="L28" s="189"/>
      <c r="M28" s="189"/>
      <c r="N28" s="190" t="str">
        <f>IF($B28="","",VLOOKUP($B28,選手データ入力!$D$6:$H$45,3,0))</f>
        <v/>
      </c>
      <c r="O28" s="190"/>
      <c r="P28" s="190"/>
      <c r="Q28" s="190"/>
      <c r="R28" s="190"/>
      <c r="S28" s="190"/>
      <c r="T28" s="190"/>
      <c r="U28" s="190"/>
      <c r="V28" s="190"/>
      <c r="W28" s="191" t="str">
        <f>IF($B28="","",VLOOKUP($B28,選手データ入力!$D$6:$H$45,4,0))</f>
        <v/>
      </c>
      <c r="X28" s="192"/>
      <c r="Y28" s="190" t="str">
        <f>IF($B28="","",VLOOKUP($B28,選手データ入力!$D$6:$H$45,5,0))</f>
        <v/>
      </c>
      <c r="Z28" s="190"/>
      <c r="AA28" s="190"/>
      <c r="AB28" s="190"/>
      <c r="AC28" s="190"/>
      <c r="AD28" s="190"/>
      <c r="AE28" s="88" t="str">
        <f>IF(COUNTIF(選手データ入力!$I39:$K39,AE$8)=0,"","○")</f>
        <v/>
      </c>
      <c r="AF28" s="88" t="str">
        <f>IF(COUNTIF(選手データ入力!$I39:$K39,AF$8)=0,"","○")</f>
        <v/>
      </c>
      <c r="AG28" s="88" t="str">
        <f>IF(COUNTIF(選手データ入力!$I39:$K39,AG$8)=0,"","○")</f>
        <v/>
      </c>
      <c r="AH28" s="88" t="str">
        <f>IF(COUNTIF(選手データ入力!$I39:$K39,AH$8)=0,"","○")</f>
        <v/>
      </c>
      <c r="AI28" s="88" t="str">
        <f>IF(COUNTIF(選手データ入力!$I39:$K39,AI$8)=0,"","○")</f>
        <v/>
      </c>
      <c r="AJ28" s="88" t="str">
        <f>IF(COUNTIF(選手データ入力!$I39:$K39,AJ$8)=0,"","○")</f>
        <v/>
      </c>
      <c r="AK28" s="88" t="str">
        <f>IF(COUNTIF(選手データ入力!$I39:$K39,AK$8)=0,"","○")</f>
        <v/>
      </c>
      <c r="AL28" s="88" t="str">
        <f>IF(COUNTIF(選手データ入力!$I39:$K39,AL$8)=0,"","○")</f>
        <v/>
      </c>
      <c r="AM28" s="88" t="str">
        <f>IF(COUNTIF(選手データ入力!$I39:$K39,AM$8)=0,"","○")</f>
        <v/>
      </c>
      <c r="AN28" s="88" t="str">
        <f>IF(COUNTIF(選手データ入力!$I39:$K39,AN$8)=0,"","○")</f>
        <v/>
      </c>
      <c r="AO28" s="88" t="str">
        <f>IF(COUNTIF(選手データ入力!$I39:$K39,AO$8)=0,"","○")</f>
        <v/>
      </c>
      <c r="AP28" s="88" t="str">
        <f>IF(COUNTIF(選手データ入力!$I39:$K39,AP$8)=0,"","○")</f>
        <v/>
      </c>
      <c r="AQ28" s="88" t="str">
        <f>IF(COUNTIF(選手データ入力!$I39:$K39,AQ$8)=0,"","○")</f>
        <v/>
      </c>
      <c r="AR28" s="88" t="str">
        <f>IF(COUNTIF(選手データ入力!$I39:$K39,AR$8)=0,"","○")</f>
        <v/>
      </c>
      <c r="AS28" s="88" t="str">
        <f>IF(COUNTIF(選手データ入力!$I39:$K39,AS$8)=0,"","○")</f>
        <v/>
      </c>
      <c r="AT28" s="88" t="str">
        <f>IF(COUNTIF(選手データ入力!$I39:$K39,AT$8)=0,"","○")</f>
        <v/>
      </c>
      <c r="AU28" s="88" t="str">
        <f>IF(COUNTIF(選手データ入力!$I39:$K39,AU$8)=0,"","○")</f>
        <v/>
      </c>
      <c r="AV28" s="113" t="str">
        <f>IF(COUNTIF(選手データ入力!$I39:$K39,AV$8)=0,"","○")</f>
        <v/>
      </c>
      <c r="AW28" s="121" t="str">
        <f t="shared" si="1"/>
        <v/>
      </c>
      <c r="AX28" s="117" t="str">
        <f>IF(選手データ入力!L39="○","○","")</f>
        <v/>
      </c>
      <c r="AY28" s="89" t="str">
        <f>IF(選手データ入力!M39="○","○","")</f>
        <v/>
      </c>
      <c r="BB28" s="82">
        <f t="shared" si="2"/>
        <v>0</v>
      </c>
      <c r="BC28" s="82">
        <f t="shared" si="3"/>
        <v>0</v>
      </c>
    </row>
    <row r="29" spans="1:55" ht="21.75" customHeight="1" thickBot="1">
      <c r="A29" s="82">
        <v>35</v>
      </c>
      <c r="B29" s="271" t="str">
        <f>IF(選手データ入力!D40="","",選手データ入力!D40)</f>
        <v/>
      </c>
      <c r="C29" s="272"/>
      <c r="D29" s="273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90" t="str">
        <f>IF(COUNTIF(選手データ入力!$I40:$K40,AE$8)=0,"","○")</f>
        <v/>
      </c>
      <c r="AF29" s="90" t="str">
        <f>IF(COUNTIF(選手データ入力!$I40:$K40,AF$8)=0,"","○")</f>
        <v/>
      </c>
      <c r="AG29" s="90" t="str">
        <f>IF(COUNTIF(選手データ入力!$I40:$K40,AG$8)=0,"","○")</f>
        <v/>
      </c>
      <c r="AH29" s="90" t="str">
        <f>IF(COUNTIF(選手データ入力!$I40:$K40,AH$8)=0,"","○")</f>
        <v/>
      </c>
      <c r="AI29" s="90" t="str">
        <f>IF(COUNTIF(選手データ入力!$I40:$K40,AI$8)=0,"","○")</f>
        <v/>
      </c>
      <c r="AJ29" s="90" t="str">
        <f>IF(COUNTIF(選手データ入力!$I40:$K40,AJ$8)=0,"","○")</f>
        <v/>
      </c>
      <c r="AK29" s="90" t="str">
        <f>IF(COUNTIF(選手データ入力!$I40:$K40,AK$8)=0,"","○")</f>
        <v/>
      </c>
      <c r="AL29" s="90" t="str">
        <f>IF(COUNTIF(選手データ入力!$I40:$K40,AL$8)=0,"","○")</f>
        <v/>
      </c>
      <c r="AM29" s="90" t="str">
        <f>IF(COUNTIF(選手データ入力!$I40:$K40,AM$8)=0,"","○")</f>
        <v/>
      </c>
      <c r="AN29" s="90" t="str">
        <f>IF(COUNTIF(選手データ入力!$I40:$K40,AN$8)=0,"","○")</f>
        <v/>
      </c>
      <c r="AO29" s="90" t="str">
        <f>IF(COUNTIF(選手データ入力!$I40:$K40,AO$8)=0,"","○")</f>
        <v/>
      </c>
      <c r="AP29" s="90" t="str">
        <f>IF(COUNTIF(選手データ入力!$I40:$K40,AP$8)=0,"","○")</f>
        <v/>
      </c>
      <c r="AQ29" s="90" t="str">
        <f>IF(COUNTIF(選手データ入力!$I40:$K40,AQ$8)=0,"","○")</f>
        <v/>
      </c>
      <c r="AR29" s="90" t="str">
        <f>IF(COUNTIF(選手データ入力!$I40:$K40,AR$8)=0,"","○")</f>
        <v/>
      </c>
      <c r="AS29" s="90" t="str">
        <f>IF(COUNTIF(選手データ入力!$I40:$K40,AS$8)=0,"","○")</f>
        <v/>
      </c>
      <c r="AT29" s="90" t="str">
        <f>IF(COUNTIF(選手データ入力!$I40:$K40,AT$8)=0,"","○")</f>
        <v/>
      </c>
      <c r="AU29" s="90" t="str">
        <f>IF(COUNTIF(選手データ入力!$I40:$K40,AU$8)=0,"","○")</f>
        <v/>
      </c>
      <c r="AV29" s="114" t="str">
        <f>IF(COUNTIF(選手データ入力!$I40:$K40,AV$8)=0,"","○")</f>
        <v/>
      </c>
      <c r="AW29" s="122" t="str">
        <f t="shared" si="1"/>
        <v/>
      </c>
      <c r="AX29" s="118" t="str">
        <f>IF(選手データ入力!L40="○","○","")</f>
        <v/>
      </c>
      <c r="AY29" s="91" t="str">
        <f>IF(選手データ入力!M40="○","○","")</f>
        <v/>
      </c>
      <c r="BB29" s="82">
        <f t="shared" si="2"/>
        <v>0</v>
      </c>
      <c r="BC29" s="82">
        <f t="shared" si="3"/>
        <v>0</v>
      </c>
    </row>
    <row r="30" spans="1:55" ht="21.75" customHeight="1">
      <c r="A30" s="82">
        <v>36</v>
      </c>
      <c r="B30" s="268" t="str">
        <f>IF(選手データ入力!D41="","",選手データ入力!D41)</f>
        <v/>
      </c>
      <c r="C30" s="269"/>
      <c r="D30" s="270"/>
      <c r="E30" s="195" t="str">
        <f>IF($B30="","",VLOOKUP($B30,選手データ入力!$D$6:$H$45,2,0))</f>
        <v/>
      </c>
      <c r="F30" s="195"/>
      <c r="G30" s="195"/>
      <c r="H30" s="195"/>
      <c r="I30" s="195"/>
      <c r="J30" s="195"/>
      <c r="K30" s="195"/>
      <c r="L30" s="195"/>
      <c r="M30" s="195"/>
      <c r="N30" s="186" t="str">
        <f>IF($B30="","",VLOOKUP($B30,選手データ入力!$D$6:$H$45,3,0))</f>
        <v/>
      </c>
      <c r="O30" s="186"/>
      <c r="P30" s="186"/>
      <c r="Q30" s="186"/>
      <c r="R30" s="186"/>
      <c r="S30" s="186"/>
      <c r="T30" s="186"/>
      <c r="U30" s="186"/>
      <c r="V30" s="186"/>
      <c r="W30" s="196" t="str">
        <f>IF($B30="","",VLOOKUP($B30,選手データ入力!$D$6:$H$45,4,0))</f>
        <v/>
      </c>
      <c r="X30" s="197"/>
      <c r="Y30" s="186" t="str">
        <f>IF($B30="","",VLOOKUP($B30,選手データ入力!$D$6:$H$45,5,0))</f>
        <v/>
      </c>
      <c r="Z30" s="186"/>
      <c r="AA30" s="186"/>
      <c r="AB30" s="186"/>
      <c r="AC30" s="186"/>
      <c r="AD30" s="186"/>
      <c r="AE30" s="86" t="str">
        <f>IF(COUNTIF(選手データ入力!$I41:$K41,AE$8)=0,"","○")</f>
        <v/>
      </c>
      <c r="AF30" s="86" t="str">
        <f>IF(COUNTIF(選手データ入力!$I41:$K41,AF$8)=0,"","○")</f>
        <v/>
      </c>
      <c r="AG30" s="86" t="str">
        <f>IF(COUNTIF(選手データ入力!$I41:$K41,AG$8)=0,"","○")</f>
        <v/>
      </c>
      <c r="AH30" s="86" t="str">
        <f>IF(COUNTIF(選手データ入力!$I41:$K41,AH$8)=0,"","○")</f>
        <v/>
      </c>
      <c r="AI30" s="86" t="str">
        <f>IF(COUNTIF(選手データ入力!$I41:$K41,AI$8)=0,"","○")</f>
        <v/>
      </c>
      <c r="AJ30" s="86" t="str">
        <f>IF(COUNTIF(選手データ入力!$I41:$K41,AJ$8)=0,"","○")</f>
        <v/>
      </c>
      <c r="AK30" s="86" t="str">
        <f>IF(COUNTIF(選手データ入力!$I41:$K41,AK$8)=0,"","○")</f>
        <v/>
      </c>
      <c r="AL30" s="86" t="str">
        <f>IF(COUNTIF(選手データ入力!$I41:$K41,AL$8)=0,"","○")</f>
        <v/>
      </c>
      <c r="AM30" s="86" t="str">
        <f>IF(COUNTIF(選手データ入力!$I41:$K41,AM$8)=0,"","○")</f>
        <v/>
      </c>
      <c r="AN30" s="86" t="str">
        <f>IF(COUNTIF(選手データ入力!$I41:$K41,AN$8)=0,"","○")</f>
        <v/>
      </c>
      <c r="AO30" s="86" t="str">
        <f>IF(COUNTIF(選手データ入力!$I41:$K41,AO$8)=0,"","○")</f>
        <v/>
      </c>
      <c r="AP30" s="86" t="str">
        <f>IF(COUNTIF(選手データ入力!$I41:$K41,AP$8)=0,"","○")</f>
        <v/>
      </c>
      <c r="AQ30" s="86" t="str">
        <f>IF(COUNTIF(選手データ入力!$I41:$K41,AQ$8)=0,"","○")</f>
        <v/>
      </c>
      <c r="AR30" s="86" t="str">
        <f>IF(COUNTIF(選手データ入力!$I41:$K41,AR$8)=0,"","○")</f>
        <v/>
      </c>
      <c r="AS30" s="86" t="str">
        <f>IF(COUNTIF(選手データ入力!$I41:$K41,AS$8)=0,"","○")</f>
        <v/>
      </c>
      <c r="AT30" s="86" t="str">
        <f>IF(COUNTIF(選手データ入力!$I41:$K41,AT$8)=0,"","○")</f>
        <v/>
      </c>
      <c r="AU30" s="86" t="str">
        <f>IF(COUNTIF(選手データ入力!$I41:$K41,AU$8)=0,"","○")</f>
        <v/>
      </c>
      <c r="AV30" s="112" t="str">
        <f>IF(COUNTIF(選手データ入力!$I41:$K41,AV$8)=0,"","○")</f>
        <v/>
      </c>
      <c r="AW30" s="120" t="str">
        <f t="shared" si="1"/>
        <v/>
      </c>
      <c r="AX30" s="116" t="str">
        <f>IF(選手データ入力!L41="○","○","")</f>
        <v/>
      </c>
      <c r="AY30" s="87" t="str">
        <f>IF(選手データ入力!M41="○","○","")</f>
        <v/>
      </c>
      <c r="BB30" s="82">
        <f t="shared" si="2"/>
        <v>0</v>
      </c>
      <c r="BC30" s="82">
        <f t="shared" si="3"/>
        <v>0</v>
      </c>
    </row>
    <row r="31" spans="1:55" ht="21.75" customHeight="1">
      <c r="A31" s="82">
        <v>37</v>
      </c>
      <c r="B31" s="265" t="str">
        <f>IF(選手データ入力!D42="","",選手データ入力!D42)</f>
        <v/>
      </c>
      <c r="C31" s="266"/>
      <c r="D31" s="267"/>
      <c r="E31" s="189" t="str">
        <f>IF($B31="","",VLOOKUP($B31,選手データ入力!$D$6:$H$45,2,0))</f>
        <v/>
      </c>
      <c r="F31" s="189"/>
      <c r="G31" s="189"/>
      <c r="H31" s="189"/>
      <c r="I31" s="189"/>
      <c r="J31" s="189"/>
      <c r="K31" s="189"/>
      <c r="L31" s="189"/>
      <c r="M31" s="189"/>
      <c r="N31" s="190" t="str">
        <f>IF($B31="","",VLOOKUP($B31,選手データ入力!$D$6:$H$45,3,0))</f>
        <v/>
      </c>
      <c r="O31" s="190"/>
      <c r="P31" s="190"/>
      <c r="Q31" s="190"/>
      <c r="R31" s="190"/>
      <c r="S31" s="190"/>
      <c r="T31" s="190"/>
      <c r="U31" s="190"/>
      <c r="V31" s="190"/>
      <c r="W31" s="191" t="str">
        <f>IF($B31="","",VLOOKUP($B31,選手データ入力!$D$6:$H$45,4,0))</f>
        <v/>
      </c>
      <c r="X31" s="192"/>
      <c r="Y31" s="190" t="str">
        <f>IF($B31="","",VLOOKUP($B31,選手データ入力!$D$6:$H$45,5,0))</f>
        <v/>
      </c>
      <c r="Z31" s="190"/>
      <c r="AA31" s="190"/>
      <c r="AB31" s="190"/>
      <c r="AC31" s="190"/>
      <c r="AD31" s="190"/>
      <c r="AE31" s="88" t="str">
        <f>IF(COUNTIF(選手データ入力!$I42:$K42,AE$8)=0,"","○")</f>
        <v/>
      </c>
      <c r="AF31" s="88" t="str">
        <f>IF(COUNTIF(選手データ入力!$I42:$K42,AF$8)=0,"","○")</f>
        <v/>
      </c>
      <c r="AG31" s="88" t="str">
        <f>IF(COUNTIF(選手データ入力!$I42:$K42,AG$8)=0,"","○")</f>
        <v/>
      </c>
      <c r="AH31" s="88" t="str">
        <f>IF(COUNTIF(選手データ入力!$I42:$K42,AH$8)=0,"","○")</f>
        <v/>
      </c>
      <c r="AI31" s="88" t="str">
        <f>IF(COUNTIF(選手データ入力!$I42:$K42,AI$8)=0,"","○")</f>
        <v/>
      </c>
      <c r="AJ31" s="88" t="str">
        <f>IF(COUNTIF(選手データ入力!$I42:$K42,AJ$8)=0,"","○")</f>
        <v/>
      </c>
      <c r="AK31" s="88" t="str">
        <f>IF(COUNTIF(選手データ入力!$I42:$K42,AK$8)=0,"","○")</f>
        <v/>
      </c>
      <c r="AL31" s="88" t="str">
        <f>IF(COUNTIF(選手データ入力!$I42:$K42,AL$8)=0,"","○")</f>
        <v/>
      </c>
      <c r="AM31" s="88" t="str">
        <f>IF(COUNTIF(選手データ入力!$I42:$K42,AM$8)=0,"","○")</f>
        <v/>
      </c>
      <c r="AN31" s="88" t="str">
        <f>IF(COUNTIF(選手データ入力!$I42:$K42,AN$8)=0,"","○")</f>
        <v/>
      </c>
      <c r="AO31" s="88" t="str">
        <f>IF(COUNTIF(選手データ入力!$I42:$K42,AO$8)=0,"","○")</f>
        <v/>
      </c>
      <c r="AP31" s="88" t="str">
        <f>IF(COUNTIF(選手データ入力!$I42:$K42,AP$8)=0,"","○")</f>
        <v/>
      </c>
      <c r="AQ31" s="88" t="str">
        <f>IF(COUNTIF(選手データ入力!$I42:$K42,AQ$8)=0,"","○")</f>
        <v/>
      </c>
      <c r="AR31" s="88" t="str">
        <f>IF(COUNTIF(選手データ入力!$I42:$K42,AR$8)=0,"","○")</f>
        <v/>
      </c>
      <c r="AS31" s="88" t="str">
        <f>IF(COUNTIF(選手データ入力!$I42:$K42,AS$8)=0,"","○")</f>
        <v/>
      </c>
      <c r="AT31" s="88" t="str">
        <f>IF(COUNTIF(選手データ入力!$I42:$K42,AT$8)=0,"","○")</f>
        <v/>
      </c>
      <c r="AU31" s="88" t="str">
        <f>IF(COUNTIF(選手データ入力!$I42:$K42,AU$8)=0,"","○")</f>
        <v/>
      </c>
      <c r="AV31" s="113" t="str">
        <f>IF(COUNTIF(選手データ入力!$I42:$K42,AV$8)=0,"","○")</f>
        <v/>
      </c>
      <c r="AW31" s="121" t="str">
        <f t="shared" si="1"/>
        <v/>
      </c>
      <c r="AX31" s="117" t="str">
        <f>IF(選手データ入力!L42="○","○","")</f>
        <v/>
      </c>
      <c r="AY31" s="89" t="str">
        <f>IF(選手データ入力!M42="○","○","")</f>
        <v/>
      </c>
      <c r="BB31" s="82">
        <f t="shared" si="2"/>
        <v>0</v>
      </c>
      <c r="BC31" s="82">
        <f t="shared" si="3"/>
        <v>0</v>
      </c>
    </row>
    <row r="32" spans="1:55" ht="21.75" customHeight="1">
      <c r="A32" s="82">
        <v>38</v>
      </c>
      <c r="B32" s="265" t="str">
        <f>IF(選手データ入力!D43="","",選手データ入力!D43)</f>
        <v/>
      </c>
      <c r="C32" s="266"/>
      <c r="D32" s="267"/>
      <c r="E32" s="189" t="str">
        <f>IF($B32="","",VLOOKUP($B32,選手データ入力!$D$6:$H$45,2,0))</f>
        <v/>
      </c>
      <c r="F32" s="189"/>
      <c r="G32" s="189"/>
      <c r="H32" s="189"/>
      <c r="I32" s="189"/>
      <c r="J32" s="189"/>
      <c r="K32" s="189"/>
      <c r="L32" s="189"/>
      <c r="M32" s="189"/>
      <c r="N32" s="190" t="str">
        <f>IF($B32="","",VLOOKUP($B32,選手データ入力!$D$6:$H$45,3,0))</f>
        <v/>
      </c>
      <c r="O32" s="190"/>
      <c r="P32" s="190"/>
      <c r="Q32" s="190"/>
      <c r="R32" s="190"/>
      <c r="S32" s="190"/>
      <c r="T32" s="190"/>
      <c r="U32" s="190"/>
      <c r="V32" s="190"/>
      <c r="W32" s="191" t="str">
        <f>IF($B32="","",VLOOKUP($B32,選手データ入力!$D$6:$H$45,4,0))</f>
        <v/>
      </c>
      <c r="X32" s="192"/>
      <c r="Y32" s="190" t="str">
        <f>IF($B32="","",VLOOKUP($B32,選手データ入力!$D$6:$H$45,5,0))</f>
        <v/>
      </c>
      <c r="Z32" s="190"/>
      <c r="AA32" s="190"/>
      <c r="AB32" s="190"/>
      <c r="AC32" s="190"/>
      <c r="AD32" s="190"/>
      <c r="AE32" s="88" t="str">
        <f>IF(COUNTIF(選手データ入力!$I43:$K43,AE$8)=0,"","○")</f>
        <v/>
      </c>
      <c r="AF32" s="88" t="str">
        <f>IF(COUNTIF(選手データ入力!$I43:$K43,AF$8)=0,"","○")</f>
        <v/>
      </c>
      <c r="AG32" s="88" t="str">
        <f>IF(COUNTIF(選手データ入力!$I43:$K43,AG$8)=0,"","○")</f>
        <v/>
      </c>
      <c r="AH32" s="88" t="str">
        <f>IF(COUNTIF(選手データ入力!$I43:$K43,AH$8)=0,"","○")</f>
        <v/>
      </c>
      <c r="AI32" s="88" t="str">
        <f>IF(COUNTIF(選手データ入力!$I43:$K43,AI$8)=0,"","○")</f>
        <v/>
      </c>
      <c r="AJ32" s="88" t="str">
        <f>IF(COUNTIF(選手データ入力!$I43:$K43,AJ$8)=0,"","○")</f>
        <v/>
      </c>
      <c r="AK32" s="88" t="str">
        <f>IF(COUNTIF(選手データ入力!$I43:$K43,AK$8)=0,"","○")</f>
        <v/>
      </c>
      <c r="AL32" s="88" t="str">
        <f>IF(COUNTIF(選手データ入力!$I43:$K43,AL$8)=0,"","○")</f>
        <v/>
      </c>
      <c r="AM32" s="88" t="str">
        <f>IF(COUNTIF(選手データ入力!$I43:$K43,AM$8)=0,"","○")</f>
        <v/>
      </c>
      <c r="AN32" s="88" t="str">
        <f>IF(COUNTIF(選手データ入力!$I43:$K43,AN$8)=0,"","○")</f>
        <v/>
      </c>
      <c r="AO32" s="88" t="str">
        <f>IF(COUNTIF(選手データ入力!$I43:$K43,AO$8)=0,"","○")</f>
        <v/>
      </c>
      <c r="AP32" s="88" t="str">
        <f>IF(COUNTIF(選手データ入力!$I43:$K43,AP$8)=0,"","○")</f>
        <v/>
      </c>
      <c r="AQ32" s="88" t="str">
        <f>IF(COUNTIF(選手データ入力!$I43:$K43,AQ$8)=0,"","○")</f>
        <v/>
      </c>
      <c r="AR32" s="88" t="str">
        <f>IF(COUNTIF(選手データ入力!$I43:$K43,AR$8)=0,"","○")</f>
        <v/>
      </c>
      <c r="AS32" s="88" t="str">
        <f>IF(COUNTIF(選手データ入力!$I43:$K43,AS$8)=0,"","○")</f>
        <v/>
      </c>
      <c r="AT32" s="88" t="str">
        <f>IF(COUNTIF(選手データ入力!$I43:$K43,AT$8)=0,"","○")</f>
        <v/>
      </c>
      <c r="AU32" s="88" t="str">
        <f>IF(COUNTIF(選手データ入力!$I43:$K43,AU$8)=0,"","○")</f>
        <v/>
      </c>
      <c r="AV32" s="113" t="str">
        <f>IF(COUNTIF(選手データ入力!$I43:$K43,AV$8)=0,"","○")</f>
        <v/>
      </c>
      <c r="AW32" s="121" t="str">
        <f t="shared" si="1"/>
        <v/>
      </c>
      <c r="AX32" s="117" t="str">
        <f>IF(選手データ入力!L43="○","○","")</f>
        <v/>
      </c>
      <c r="AY32" s="89" t="str">
        <f>IF(選手データ入力!M43="○","○","")</f>
        <v/>
      </c>
      <c r="BB32" s="82">
        <f t="shared" si="2"/>
        <v>0</v>
      </c>
      <c r="BC32" s="82">
        <f t="shared" si="3"/>
        <v>0</v>
      </c>
    </row>
    <row r="33" spans="1:55" ht="21.75" customHeight="1" thickBot="1">
      <c r="A33" s="82">
        <v>39</v>
      </c>
      <c r="B33" s="265" t="str">
        <f>IF(選手データ入力!D44="","",選手データ入力!D44)</f>
        <v/>
      </c>
      <c r="C33" s="266"/>
      <c r="D33" s="267"/>
      <c r="E33" s="189" t="str">
        <f>IF($B33="","",VLOOKUP($B33,選手データ入力!$D$6:$H$45,2,0))</f>
        <v/>
      </c>
      <c r="F33" s="189"/>
      <c r="G33" s="189"/>
      <c r="H33" s="189"/>
      <c r="I33" s="189"/>
      <c r="J33" s="189"/>
      <c r="K33" s="189"/>
      <c r="L33" s="189"/>
      <c r="M33" s="189"/>
      <c r="N33" s="190" t="str">
        <f>IF($B33="","",VLOOKUP($B33,選手データ入力!$D$6:$H$45,3,0))</f>
        <v/>
      </c>
      <c r="O33" s="190"/>
      <c r="P33" s="190"/>
      <c r="Q33" s="190"/>
      <c r="R33" s="190"/>
      <c r="S33" s="190"/>
      <c r="T33" s="190"/>
      <c r="U33" s="190"/>
      <c r="V33" s="190"/>
      <c r="W33" s="191" t="str">
        <f>IF($B33="","",VLOOKUP($B33,選手データ入力!$D$6:$H$45,4,0))</f>
        <v/>
      </c>
      <c r="X33" s="192"/>
      <c r="Y33" s="190" t="str">
        <f>IF($B33="","",VLOOKUP($B33,選手データ入力!$D$6:$H$45,5,0))</f>
        <v/>
      </c>
      <c r="Z33" s="190"/>
      <c r="AA33" s="190"/>
      <c r="AB33" s="190"/>
      <c r="AC33" s="190"/>
      <c r="AD33" s="190"/>
      <c r="AE33" s="88" t="str">
        <f>IF(COUNTIF(選手データ入力!$I44:$K44,AE$8)=0,"","○")</f>
        <v/>
      </c>
      <c r="AF33" s="88" t="str">
        <f>IF(COUNTIF(選手データ入力!$I44:$K44,AF$8)=0,"","○")</f>
        <v/>
      </c>
      <c r="AG33" s="88" t="str">
        <f>IF(COUNTIF(選手データ入力!$I44:$K44,AG$8)=0,"","○")</f>
        <v/>
      </c>
      <c r="AH33" s="88" t="str">
        <f>IF(COUNTIF(選手データ入力!$I44:$K44,AH$8)=0,"","○")</f>
        <v/>
      </c>
      <c r="AI33" s="88" t="str">
        <f>IF(COUNTIF(選手データ入力!$I44:$K44,AI$8)=0,"","○")</f>
        <v/>
      </c>
      <c r="AJ33" s="88" t="str">
        <f>IF(COUNTIF(選手データ入力!$I44:$K44,AJ$8)=0,"","○")</f>
        <v/>
      </c>
      <c r="AK33" s="88" t="str">
        <f>IF(COUNTIF(選手データ入力!$I44:$K44,AK$8)=0,"","○")</f>
        <v/>
      </c>
      <c r="AL33" s="88" t="str">
        <f>IF(COUNTIF(選手データ入力!$I44:$K44,AL$8)=0,"","○")</f>
        <v/>
      </c>
      <c r="AM33" s="88" t="str">
        <f>IF(COUNTIF(選手データ入力!$I44:$K44,AM$8)=0,"","○")</f>
        <v/>
      </c>
      <c r="AN33" s="88" t="str">
        <f>IF(COUNTIF(選手データ入力!$I44:$K44,AN$8)=0,"","○")</f>
        <v/>
      </c>
      <c r="AO33" s="88" t="str">
        <f>IF(COUNTIF(選手データ入力!$I44:$K44,AO$8)=0,"","○")</f>
        <v/>
      </c>
      <c r="AP33" s="88" t="str">
        <f>IF(COUNTIF(選手データ入力!$I44:$K44,AP$8)=0,"","○")</f>
        <v/>
      </c>
      <c r="AQ33" s="88" t="str">
        <f>IF(COUNTIF(選手データ入力!$I44:$K44,AQ$8)=0,"","○")</f>
        <v/>
      </c>
      <c r="AR33" s="88" t="str">
        <f>IF(COUNTIF(選手データ入力!$I44:$K44,AR$8)=0,"","○")</f>
        <v/>
      </c>
      <c r="AS33" s="88" t="str">
        <f>IF(COUNTIF(選手データ入力!$I44:$K44,AS$8)=0,"","○")</f>
        <v/>
      </c>
      <c r="AT33" s="88" t="str">
        <f>IF(COUNTIF(選手データ入力!$I44:$K44,AT$8)=0,"","○")</f>
        <v/>
      </c>
      <c r="AU33" s="88" t="str">
        <f>IF(COUNTIF(選手データ入力!$I44:$K44,AU$8)=0,"","○")</f>
        <v/>
      </c>
      <c r="AV33" s="113" t="str">
        <f>IF(COUNTIF(選手データ入力!$I44:$K44,AV$8)=0,"","○")</f>
        <v/>
      </c>
      <c r="AW33" s="121" t="str">
        <f t="shared" si="1"/>
        <v/>
      </c>
      <c r="AX33" s="117" t="str">
        <f>IF(選手データ入力!L44="○","○","")</f>
        <v/>
      </c>
      <c r="AY33" s="89" t="str">
        <f>IF(選手データ入力!M44="○","○","")</f>
        <v/>
      </c>
      <c r="BB33" s="82">
        <f t="shared" si="2"/>
        <v>0</v>
      </c>
      <c r="BC33" s="82">
        <f t="shared" si="3"/>
        <v>0</v>
      </c>
    </row>
    <row r="34" spans="1:55" ht="21.75" customHeight="1" thickBot="1">
      <c r="B34" s="202" t="s">
        <v>243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92">
        <f>COUNTIF(AE14:AE33,"○")</f>
        <v>0</v>
      </c>
      <c r="AF34" s="92">
        <f t="shared" ref="AF34:AY34" si="4">COUNTIF(AF14:AF33,"○")</f>
        <v>0</v>
      </c>
      <c r="AG34" s="92">
        <f t="shared" si="4"/>
        <v>0</v>
      </c>
      <c r="AH34" s="92">
        <f t="shared" si="4"/>
        <v>0</v>
      </c>
      <c r="AI34" s="92">
        <f t="shared" si="4"/>
        <v>0</v>
      </c>
      <c r="AJ34" s="92">
        <f t="shared" si="4"/>
        <v>0</v>
      </c>
      <c r="AK34" s="92">
        <f t="shared" si="4"/>
        <v>0</v>
      </c>
      <c r="AL34" s="92">
        <f t="shared" si="4"/>
        <v>0</v>
      </c>
      <c r="AM34" s="92">
        <f t="shared" si="4"/>
        <v>0</v>
      </c>
      <c r="AN34" s="92">
        <f t="shared" si="4"/>
        <v>0</v>
      </c>
      <c r="AO34" s="92">
        <f t="shared" si="4"/>
        <v>0</v>
      </c>
      <c r="AP34" s="92">
        <f t="shared" si="4"/>
        <v>0</v>
      </c>
      <c r="AQ34" s="92">
        <f t="shared" si="4"/>
        <v>0</v>
      </c>
      <c r="AR34" s="92">
        <f t="shared" si="4"/>
        <v>0</v>
      </c>
      <c r="AS34" s="92">
        <f t="shared" si="4"/>
        <v>0</v>
      </c>
      <c r="AT34" s="92">
        <f t="shared" si="4"/>
        <v>0</v>
      </c>
      <c r="AU34" s="92">
        <f t="shared" si="4"/>
        <v>0</v>
      </c>
      <c r="AV34" s="115">
        <f t="shared" si="4"/>
        <v>0</v>
      </c>
      <c r="AW34" s="123">
        <f>SUM(AW15:AW33)</f>
        <v>0</v>
      </c>
      <c r="AX34" s="119">
        <f t="shared" si="4"/>
        <v>0</v>
      </c>
      <c r="AY34" s="92">
        <f t="shared" si="4"/>
        <v>0</v>
      </c>
      <c r="BC34" s="82">
        <f>SUM(BC15:BC33)</f>
        <v>0</v>
      </c>
    </row>
    <row r="35" spans="1:55" ht="22.5" customHeight="1" thickBot="1">
      <c r="B35" s="202" t="s">
        <v>244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92">
        <f>女子一覧!AE35+'女子一覧 (2)'!AE34</f>
        <v>0</v>
      </c>
      <c r="AF35" s="92">
        <f>女子一覧!AF35+'女子一覧 (2)'!AF34</f>
        <v>0</v>
      </c>
      <c r="AG35" s="92">
        <f>女子一覧!AG35+'女子一覧 (2)'!AG34</f>
        <v>0</v>
      </c>
      <c r="AH35" s="92">
        <f>女子一覧!AH35+'女子一覧 (2)'!AH34</f>
        <v>0</v>
      </c>
      <c r="AI35" s="92">
        <f>女子一覧!AI35+'女子一覧 (2)'!AI34</f>
        <v>0</v>
      </c>
      <c r="AJ35" s="92">
        <f>女子一覧!AJ35+'女子一覧 (2)'!AJ34</f>
        <v>0</v>
      </c>
      <c r="AK35" s="92">
        <f>女子一覧!AK35+'女子一覧 (2)'!AK34</f>
        <v>0</v>
      </c>
      <c r="AL35" s="92">
        <f>女子一覧!AL35+'女子一覧 (2)'!AL34</f>
        <v>0</v>
      </c>
      <c r="AM35" s="92">
        <f>女子一覧!AM35+'女子一覧 (2)'!AM34</f>
        <v>0</v>
      </c>
      <c r="AN35" s="92">
        <f>女子一覧!AN35+'女子一覧 (2)'!AN34</f>
        <v>0</v>
      </c>
      <c r="AO35" s="92">
        <f>女子一覧!AO35+'女子一覧 (2)'!AO34</f>
        <v>0</v>
      </c>
      <c r="AP35" s="92">
        <f>女子一覧!AP35+'女子一覧 (2)'!AP34</f>
        <v>0</v>
      </c>
      <c r="AQ35" s="92">
        <f>女子一覧!AQ35+'女子一覧 (2)'!AQ34</f>
        <v>0</v>
      </c>
      <c r="AR35" s="92">
        <f>女子一覧!AR35+'女子一覧 (2)'!AR34</f>
        <v>0</v>
      </c>
      <c r="AS35" s="92">
        <f>女子一覧!AS35+'女子一覧 (2)'!AS34</f>
        <v>0</v>
      </c>
      <c r="AT35" s="92">
        <f>女子一覧!AT35+'女子一覧 (2)'!AT34</f>
        <v>0</v>
      </c>
      <c r="AU35" s="92">
        <f>女子一覧!AU35+'女子一覧 (2)'!AU34</f>
        <v>0</v>
      </c>
      <c r="AV35" s="115">
        <f>女子一覧!AV35+'女子一覧 (2)'!AV34</f>
        <v>0</v>
      </c>
      <c r="AW35" s="123">
        <f>女子一覧!AW35+'女子一覧 (2)'!AW34</f>
        <v>0</v>
      </c>
      <c r="AX35" s="119">
        <f>女子一覧!AX35+'女子一覧 (2)'!AX34</f>
        <v>0</v>
      </c>
      <c r="AY35" s="92">
        <f>女子一覧!AY35+'女子一覧 (2)'!AY34</f>
        <v>0</v>
      </c>
      <c r="BC35" s="82">
        <f>BC34+女子一覧!BC35</f>
        <v>0</v>
      </c>
    </row>
    <row r="36" spans="1:55" ht="21">
      <c r="B36" s="244" t="s">
        <v>134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6"/>
    </row>
    <row r="37" spans="1:55" ht="18.75">
      <c r="B37" s="93"/>
      <c r="C37" s="94"/>
      <c r="D37" s="94"/>
      <c r="E37" s="94"/>
      <c r="F37" s="94"/>
      <c r="G37" s="94"/>
      <c r="H37" s="103" t="s">
        <v>22</v>
      </c>
      <c r="I37" s="103"/>
      <c r="J37" s="103"/>
      <c r="K37" s="103"/>
      <c r="L37" s="96"/>
      <c r="M37" s="249" t="str">
        <f>基本入力!$B$1</f>
        <v>第74回高体連オホーツク支部陸上競技選手権大会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103"/>
      <c r="AH37" s="103" t="s">
        <v>23</v>
      </c>
      <c r="AI37" s="103"/>
      <c r="AJ37" s="103"/>
      <c r="AK37" s="10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7"/>
    </row>
    <row r="38" spans="1:55" ht="18.75">
      <c r="B38" s="93"/>
      <c r="C38" s="94"/>
      <c r="D38" s="94"/>
      <c r="E38" s="94"/>
      <c r="F38" s="94"/>
      <c r="G38" s="94"/>
      <c r="H38" s="103"/>
      <c r="I38" s="103"/>
      <c r="J38" s="103"/>
      <c r="K38" s="103"/>
      <c r="L38" s="96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7"/>
    </row>
    <row r="39" spans="1:55" ht="18.75">
      <c r="B39" s="93"/>
      <c r="C39" s="94"/>
      <c r="D39" s="94"/>
      <c r="E39" s="94"/>
      <c r="F39" s="94"/>
      <c r="G39" s="94"/>
      <c r="H39" s="103"/>
      <c r="I39" s="103"/>
      <c r="J39" s="103"/>
      <c r="K39" s="103"/>
      <c r="L39" s="96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 t="s">
        <v>24</v>
      </c>
      <c r="AK39" s="94"/>
      <c r="AL39" s="94"/>
      <c r="AM39" s="94"/>
      <c r="AN39" s="94"/>
      <c r="AO39" s="249">
        <f>基本入力!$B$10</f>
        <v>0</v>
      </c>
      <c r="AP39" s="249"/>
      <c r="AQ39" s="249"/>
      <c r="AR39" s="249"/>
      <c r="AS39" s="249"/>
      <c r="AT39" s="249"/>
      <c r="AU39" s="249"/>
      <c r="AV39" s="94" t="s">
        <v>25</v>
      </c>
      <c r="AW39" s="94"/>
      <c r="AX39" s="94"/>
      <c r="AY39" s="97"/>
    </row>
    <row r="40" spans="1:55" ht="19.5" thickBot="1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2"/>
      <c r="AK40" s="99"/>
      <c r="AL40" s="99"/>
      <c r="AM40" s="99"/>
      <c r="AN40" s="99"/>
      <c r="AO40" s="243"/>
      <c r="AP40" s="243"/>
      <c r="AQ40" s="243"/>
      <c r="AR40" s="243"/>
      <c r="AS40" s="243"/>
      <c r="AT40" s="243"/>
      <c r="AU40" s="243"/>
      <c r="AV40" s="99"/>
      <c r="AW40" s="99"/>
      <c r="AX40" s="99"/>
      <c r="AY40" s="101"/>
    </row>
    <row r="41" spans="1:55"/>
  </sheetData>
  <sheetProtection sheet="1" selectLockedCells="1"/>
  <mergeCells count="149">
    <mergeCell ref="W5:AB5"/>
    <mergeCell ref="AC5:AH5"/>
    <mergeCell ref="N6:V6"/>
    <mergeCell ref="W6:AB6"/>
    <mergeCell ref="AC6:AH6"/>
    <mergeCell ref="AN6:AY6"/>
    <mergeCell ref="B1:AG1"/>
    <mergeCell ref="B2:AY2"/>
    <mergeCell ref="B3:B6"/>
    <mergeCell ref="C3:L6"/>
    <mergeCell ref="M3:M6"/>
    <mergeCell ref="N3:V3"/>
    <mergeCell ref="W3:AB3"/>
    <mergeCell ref="AC3:AH3"/>
    <mergeCell ref="AI3:AM6"/>
    <mergeCell ref="AN3:AY3"/>
    <mergeCell ref="N4:V4"/>
    <mergeCell ref="W4:AB4"/>
    <mergeCell ref="AC4:AH4"/>
    <mergeCell ref="AN4:AY5"/>
    <mergeCell ref="N5:V5"/>
    <mergeCell ref="AW7:AW14"/>
    <mergeCell ref="AX7:AX14"/>
    <mergeCell ref="AY7:AY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V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Y36"/>
    <mergeCell ref="M37:AF37"/>
    <mergeCell ref="AO39:AU39"/>
    <mergeCell ref="AO40:AU40"/>
    <mergeCell ref="B34:AD34"/>
    <mergeCell ref="B35:AD35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Y35">
    <cfRule type="cellIs" dxfId="1" priority="2" operator="greaterThanOrEqual">
      <formula>4</formula>
    </cfRule>
  </conditionalFormatting>
  <conditionalFormatting sqref="AX34:AY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W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AN60"/>
  <sheetViews>
    <sheetView view="pageBreakPreview" topLeftCell="A7" zoomScaleNormal="100" zoomScaleSheetLayoutView="100" workbookViewId="0">
      <selection activeCell="E20" sqref="E20:H21"/>
    </sheetView>
  </sheetViews>
  <sheetFormatPr defaultRowHeight="13.5"/>
  <cols>
    <col min="1" max="1" width="2.5" style="40" customWidth="1"/>
    <col min="2" max="34" width="2.625" style="40" customWidth="1"/>
    <col min="35" max="57" width="2.5" style="40" customWidth="1"/>
    <col min="58" max="16384" width="9" style="40"/>
  </cols>
  <sheetData>
    <row r="1" spans="1:40" ht="12" customHeight="1">
      <c r="A1" s="316" t="s">
        <v>231</v>
      </c>
      <c r="B1" s="316"/>
      <c r="C1" s="316"/>
      <c r="D1" s="316"/>
      <c r="E1" s="316"/>
      <c r="F1" s="316"/>
      <c r="G1" s="316"/>
      <c r="H1" s="317" t="str">
        <f>基本入力!$B$1</f>
        <v>第74回高体連オホーツク支部陸上競技選手権大会</v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9"/>
      <c r="AJ1" s="39"/>
      <c r="AK1" s="39"/>
      <c r="AL1" s="39"/>
      <c r="AM1" s="39"/>
      <c r="AN1" s="39"/>
    </row>
    <row r="2" spans="1:40" ht="12" customHeight="1">
      <c r="A2" s="316"/>
      <c r="B2" s="316"/>
      <c r="C2" s="316"/>
      <c r="D2" s="316"/>
      <c r="E2" s="316"/>
      <c r="F2" s="316"/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9"/>
      <c r="AJ2" s="39"/>
      <c r="AK2" s="39"/>
      <c r="AL2" s="39"/>
      <c r="AM2" s="39"/>
      <c r="AN2" s="39"/>
    </row>
    <row r="3" spans="1:40" ht="12" customHeight="1">
      <c r="A3" s="316"/>
      <c r="B3" s="316"/>
      <c r="C3" s="316"/>
      <c r="D3" s="316"/>
      <c r="E3" s="316"/>
      <c r="F3" s="316"/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9"/>
      <c r="AJ3" s="39"/>
      <c r="AK3" s="39"/>
      <c r="AL3" s="39"/>
      <c r="AM3" s="39"/>
      <c r="AN3" s="39"/>
    </row>
    <row r="4" spans="1:40" ht="12" customHeight="1">
      <c r="A4" s="318" t="s">
        <v>232</v>
      </c>
      <c r="B4" s="318"/>
      <c r="C4" s="318"/>
      <c r="D4" s="318"/>
      <c r="E4" s="318"/>
      <c r="F4" s="318"/>
      <c r="G4" s="318"/>
      <c r="H4" s="319" t="s">
        <v>168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</row>
    <row r="5" spans="1:40" ht="12" customHeight="1">
      <c r="A5" s="318"/>
      <c r="B5" s="318"/>
      <c r="C5" s="318"/>
      <c r="D5" s="318"/>
      <c r="E5" s="318"/>
      <c r="F5" s="318"/>
      <c r="G5" s="318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</row>
    <row r="6" spans="1:40" ht="12" customHeight="1">
      <c r="A6" s="318"/>
      <c r="B6" s="318"/>
      <c r="C6" s="318"/>
      <c r="D6" s="318"/>
      <c r="E6" s="318"/>
      <c r="F6" s="318"/>
      <c r="G6" s="318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</row>
    <row r="7" spans="1:40" ht="12" customHeight="1">
      <c r="A7" s="321" t="s">
        <v>169</v>
      </c>
      <c r="B7" s="322"/>
      <c r="C7" s="322"/>
      <c r="D7" s="322"/>
      <c r="E7" s="322"/>
      <c r="F7" s="323" t="str">
        <f>基本入力!$B$11</f>
        <v/>
      </c>
      <c r="G7" s="324"/>
      <c r="H7" s="324"/>
      <c r="I7" s="324"/>
      <c r="J7" s="324"/>
      <c r="K7" s="324"/>
      <c r="L7" s="325"/>
      <c r="M7" s="322" t="s">
        <v>170</v>
      </c>
      <c r="N7" s="322"/>
      <c r="O7" s="322"/>
      <c r="P7" s="322"/>
      <c r="Q7" s="322"/>
      <c r="R7" s="332" t="str">
        <f>IF(F7="","",初期設定!$K$4)</f>
        <v/>
      </c>
      <c r="S7" s="332"/>
      <c r="T7" s="332"/>
      <c r="U7" s="332"/>
      <c r="V7" s="332"/>
      <c r="W7" s="333" t="s">
        <v>171</v>
      </c>
      <c r="X7" s="334"/>
      <c r="Y7" s="334"/>
      <c r="Z7" s="335"/>
      <c r="AA7" s="323" t="str">
        <f>基本入力!$B$9</f>
        <v/>
      </c>
      <c r="AB7" s="324"/>
      <c r="AC7" s="324"/>
      <c r="AD7" s="324"/>
      <c r="AE7" s="324"/>
      <c r="AF7" s="324"/>
      <c r="AG7" s="324"/>
      <c r="AH7" s="325"/>
    </row>
    <row r="8" spans="1:40" ht="12" customHeight="1">
      <c r="A8" s="322"/>
      <c r="B8" s="322"/>
      <c r="C8" s="322"/>
      <c r="D8" s="322"/>
      <c r="E8" s="322"/>
      <c r="F8" s="326"/>
      <c r="G8" s="327"/>
      <c r="H8" s="327"/>
      <c r="I8" s="327"/>
      <c r="J8" s="327"/>
      <c r="K8" s="327"/>
      <c r="L8" s="328"/>
      <c r="M8" s="322"/>
      <c r="N8" s="322"/>
      <c r="O8" s="322"/>
      <c r="P8" s="322"/>
      <c r="Q8" s="322"/>
      <c r="R8" s="332"/>
      <c r="S8" s="332"/>
      <c r="T8" s="332"/>
      <c r="U8" s="332"/>
      <c r="V8" s="332"/>
      <c r="W8" s="336"/>
      <c r="X8" s="337"/>
      <c r="Y8" s="337"/>
      <c r="Z8" s="338"/>
      <c r="AA8" s="326"/>
      <c r="AB8" s="327"/>
      <c r="AC8" s="327"/>
      <c r="AD8" s="327"/>
      <c r="AE8" s="327"/>
      <c r="AF8" s="327"/>
      <c r="AG8" s="327"/>
      <c r="AH8" s="328"/>
    </row>
    <row r="9" spans="1:40" ht="12" customHeight="1">
      <c r="A9" s="322"/>
      <c r="B9" s="322"/>
      <c r="C9" s="322"/>
      <c r="D9" s="322"/>
      <c r="E9" s="322"/>
      <c r="F9" s="326"/>
      <c r="G9" s="327"/>
      <c r="H9" s="327"/>
      <c r="I9" s="327"/>
      <c r="J9" s="327"/>
      <c r="K9" s="327"/>
      <c r="L9" s="328"/>
      <c r="M9" s="322" t="s">
        <v>172</v>
      </c>
      <c r="N9" s="322"/>
      <c r="O9" s="322"/>
      <c r="P9" s="322"/>
      <c r="Q9" s="322"/>
      <c r="R9" s="332" t="str">
        <f>IF(F7="","",基本入力!$B$4)</f>
        <v/>
      </c>
      <c r="S9" s="332"/>
      <c r="T9" s="332"/>
      <c r="U9" s="332"/>
      <c r="V9" s="332"/>
      <c r="W9" s="336"/>
      <c r="X9" s="337"/>
      <c r="Y9" s="337"/>
      <c r="Z9" s="338"/>
      <c r="AA9" s="326"/>
      <c r="AB9" s="327"/>
      <c r="AC9" s="327"/>
      <c r="AD9" s="327"/>
      <c r="AE9" s="327"/>
      <c r="AF9" s="327"/>
      <c r="AG9" s="327"/>
      <c r="AH9" s="328"/>
    </row>
    <row r="10" spans="1:40" ht="12" customHeight="1">
      <c r="A10" s="322"/>
      <c r="B10" s="322"/>
      <c r="C10" s="322"/>
      <c r="D10" s="322"/>
      <c r="E10" s="322"/>
      <c r="F10" s="329"/>
      <c r="G10" s="330"/>
      <c r="H10" s="330"/>
      <c r="I10" s="330"/>
      <c r="J10" s="330"/>
      <c r="K10" s="330"/>
      <c r="L10" s="331"/>
      <c r="M10" s="322"/>
      <c r="N10" s="322"/>
      <c r="O10" s="322"/>
      <c r="P10" s="322"/>
      <c r="Q10" s="322"/>
      <c r="R10" s="332"/>
      <c r="S10" s="332"/>
      <c r="T10" s="332"/>
      <c r="U10" s="332"/>
      <c r="V10" s="332"/>
      <c r="W10" s="339"/>
      <c r="X10" s="340"/>
      <c r="Y10" s="340"/>
      <c r="Z10" s="341"/>
      <c r="AA10" s="329"/>
      <c r="AB10" s="330"/>
      <c r="AC10" s="330"/>
      <c r="AD10" s="330"/>
      <c r="AE10" s="330"/>
      <c r="AF10" s="330"/>
      <c r="AG10" s="330"/>
      <c r="AH10" s="331"/>
    </row>
    <row r="11" spans="1:40" ht="12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40" ht="12" customHeight="1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</row>
    <row r="13" spans="1:40" ht="12" customHeight="1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</row>
    <row r="14" spans="1:40" ht="12" customHeight="1">
      <c r="A14" s="312" t="s">
        <v>173</v>
      </c>
      <c r="B14" s="312"/>
      <c r="C14" s="312"/>
      <c r="D14" s="308" t="e">
        <f>VLOOKUP(1,選手データ入力!$C$6:$H$45,3,0)</f>
        <v>#N/A</v>
      </c>
      <c r="E14" s="308"/>
      <c r="F14" s="308"/>
      <c r="G14" s="308"/>
      <c r="H14" s="308"/>
      <c r="I14" s="308"/>
      <c r="J14" s="308"/>
      <c r="K14" s="308"/>
      <c r="L14" s="308"/>
      <c r="M14" s="313" t="s">
        <v>174</v>
      </c>
      <c r="N14" s="313"/>
      <c r="O14" s="308" t="e">
        <f>VLOOKUP(1,選手データ入力!$C$6:$H$45,5,0)</f>
        <v>#N/A</v>
      </c>
      <c r="P14" s="308"/>
      <c r="Q14" s="41"/>
      <c r="S14" s="312" t="s">
        <v>173</v>
      </c>
      <c r="T14" s="312"/>
      <c r="U14" s="312"/>
      <c r="V14" s="308" t="e">
        <f>VLOOKUP(2,選手データ入力!$C$6:$H$45,3,0)</f>
        <v>#N/A</v>
      </c>
      <c r="W14" s="308"/>
      <c r="X14" s="308"/>
      <c r="Y14" s="308"/>
      <c r="Z14" s="308"/>
      <c r="AA14" s="308"/>
      <c r="AB14" s="308"/>
      <c r="AC14" s="308"/>
      <c r="AD14" s="308"/>
      <c r="AE14" s="313" t="s">
        <v>174</v>
      </c>
      <c r="AF14" s="313"/>
      <c r="AG14" s="308" t="e">
        <f>VLOOKUP(2,選手データ入力!$C$6:$H$45,5,0)</f>
        <v>#N/A</v>
      </c>
      <c r="AH14" s="308"/>
    </row>
    <row r="15" spans="1:40" ht="12" customHeight="1">
      <c r="A15" s="312"/>
      <c r="B15" s="312"/>
      <c r="C15" s="312"/>
      <c r="D15" s="308"/>
      <c r="E15" s="308"/>
      <c r="F15" s="308"/>
      <c r="G15" s="308"/>
      <c r="H15" s="308"/>
      <c r="I15" s="308"/>
      <c r="J15" s="308"/>
      <c r="K15" s="308"/>
      <c r="L15" s="308"/>
      <c r="M15" s="313"/>
      <c r="N15" s="313"/>
      <c r="O15" s="308"/>
      <c r="P15" s="308"/>
      <c r="Q15" s="41"/>
      <c r="S15" s="312"/>
      <c r="T15" s="312"/>
      <c r="U15" s="312"/>
      <c r="V15" s="308"/>
      <c r="W15" s="308"/>
      <c r="X15" s="308"/>
      <c r="Y15" s="308"/>
      <c r="Z15" s="308"/>
      <c r="AA15" s="308"/>
      <c r="AB15" s="308"/>
      <c r="AC15" s="308"/>
      <c r="AD15" s="308"/>
      <c r="AE15" s="313"/>
      <c r="AF15" s="313"/>
      <c r="AG15" s="308"/>
      <c r="AH15" s="308"/>
    </row>
    <row r="16" spans="1:40" ht="12" customHeight="1">
      <c r="A16" s="311" t="s">
        <v>175</v>
      </c>
      <c r="B16" s="311"/>
      <c r="C16" s="311"/>
      <c r="D16" s="308" t="e">
        <f>VLOOKUP(1,選手データ入力!$C$6:$H$45,4,0)</f>
        <v>#N/A</v>
      </c>
      <c r="E16" s="308"/>
      <c r="F16" s="308"/>
      <c r="G16" s="308"/>
      <c r="H16" s="308"/>
      <c r="I16" s="308"/>
      <c r="J16" s="308"/>
      <c r="K16" s="308"/>
      <c r="L16" s="308"/>
      <c r="M16" s="313"/>
      <c r="N16" s="313"/>
      <c r="O16" s="308"/>
      <c r="P16" s="308"/>
      <c r="Q16" s="41"/>
      <c r="S16" s="311" t="s">
        <v>175</v>
      </c>
      <c r="T16" s="311"/>
      <c r="U16" s="311"/>
      <c r="V16" s="308" t="e">
        <f>VLOOKUP(2,選手データ入力!$C$6:$H$45,4,0)</f>
        <v>#N/A</v>
      </c>
      <c r="W16" s="308"/>
      <c r="X16" s="308"/>
      <c r="Y16" s="308"/>
      <c r="Z16" s="308"/>
      <c r="AA16" s="308"/>
      <c r="AB16" s="308"/>
      <c r="AC16" s="308"/>
      <c r="AD16" s="308"/>
      <c r="AE16" s="313"/>
      <c r="AF16" s="313"/>
      <c r="AG16" s="308"/>
      <c r="AH16" s="308"/>
    </row>
    <row r="17" spans="1:40" ht="12" customHeight="1">
      <c r="A17" s="311"/>
      <c r="B17" s="311"/>
      <c r="C17" s="311"/>
      <c r="D17" s="308"/>
      <c r="E17" s="308"/>
      <c r="F17" s="308"/>
      <c r="G17" s="308"/>
      <c r="H17" s="308"/>
      <c r="I17" s="308"/>
      <c r="J17" s="308"/>
      <c r="K17" s="308"/>
      <c r="L17" s="308"/>
      <c r="M17" s="313"/>
      <c r="N17" s="313"/>
      <c r="O17" s="308"/>
      <c r="P17" s="308"/>
      <c r="Q17" s="41"/>
      <c r="S17" s="311"/>
      <c r="T17" s="311"/>
      <c r="U17" s="311"/>
      <c r="V17" s="308"/>
      <c r="W17" s="308"/>
      <c r="X17" s="308"/>
      <c r="Y17" s="308"/>
      <c r="Z17" s="308"/>
      <c r="AA17" s="308"/>
      <c r="AB17" s="308"/>
      <c r="AC17" s="308"/>
      <c r="AD17" s="308"/>
      <c r="AE17" s="313"/>
      <c r="AF17" s="313"/>
      <c r="AG17" s="308"/>
      <c r="AH17" s="308"/>
    </row>
    <row r="18" spans="1:40" ht="12" customHeight="1">
      <c r="A18" s="308"/>
      <c r="B18" s="308"/>
      <c r="C18" s="308"/>
      <c r="D18" s="308"/>
      <c r="E18" s="308" t="s">
        <v>176</v>
      </c>
      <c r="F18" s="308"/>
      <c r="G18" s="308"/>
      <c r="H18" s="308"/>
      <c r="I18" s="308" t="s">
        <v>177</v>
      </c>
      <c r="J18" s="308"/>
      <c r="K18" s="308"/>
      <c r="L18" s="308"/>
      <c r="M18" s="308" t="s">
        <v>178</v>
      </c>
      <c r="N18" s="308"/>
      <c r="O18" s="308"/>
      <c r="P18" s="308"/>
      <c r="S18" s="308"/>
      <c r="T18" s="308"/>
      <c r="U18" s="308"/>
      <c r="V18" s="308"/>
      <c r="W18" s="308" t="s">
        <v>176</v>
      </c>
      <c r="X18" s="308"/>
      <c r="Y18" s="308"/>
      <c r="Z18" s="308"/>
      <c r="AA18" s="308" t="s">
        <v>177</v>
      </c>
      <c r="AB18" s="308"/>
      <c r="AC18" s="308"/>
      <c r="AD18" s="308"/>
      <c r="AE18" s="308" t="s">
        <v>178</v>
      </c>
      <c r="AF18" s="308"/>
      <c r="AG18" s="308"/>
      <c r="AH18" s="308"/>
      <c r="AI18" s="41"/>
      <c r="AJ18" s="41"/>
      <c r="AK18" s="41"/>
      <c r="AL18" s="41"/>
      <c r="AM18" s="41"/>
      <c r="AN18" s="41"/>
    </row>
    <row r="19" spans="1:40" ht="12" customHeight="1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41"/>
      <c r="AJ19" s="41"/>
      <c r="AK19" s="41"/>
      <c r="AL19" s="41"/>
      <c r="AM19" s="41"/>
      <c r="AN19" s="41"/>
    </row>
    <row r="20" spans="1:40" ht="12" customHeight="1">
      <c r="A20" s="308" t="s">
        <v>183</v>
      </c>
      <c r="B20" s="308"/>
      <c r="C20" s="308"/>
      <c r="D20" s="308"/>
      <c r="E20" s="309"/>
      <c r="F20" s="309"/>
      <c r="G20" s="309"/>
      <c r="H20" s="309"/>
      <c r="I20" s="294"/>
      <c r="J20" s="295"/>
      <c r="K20" s="298"/>
      <c r="L20" s="299"/>
      <c r="M20" s="314" t="str">
        <f>IF(E20="","",IF((E20="記録無")+(E20="失格"),0,IF(VALUE(E20)&gt;26.4,0,INT(9.23076*(26.7-VALUE(E20))^1.835))))</f>
        <v/>
      </c>
      <c r="N20" s="308"/>
      <c r="O20" s="308"/>
      <c r="P20" s="308"/>
      <c r="S20" s="308" t="s">
        <v>183</v>
      </c>
      <c r="T20" s="308"/>
      <c r="U20" s="308"/>
      <c r="V20" s="308"/>
      <c r="W20" s="309"/>
      <c r="X20" s="309"/>
      <c r="Y20" s="309"/>
      <c r="Z20" s="309"/>
      <c r="AA20" s="294"/>
      <c r="AB20" s="295"/>
      <c r="AC20" s="298"/>
      <c r="AD20" s="299"/>
      <c r="AE20" s="308" t="str">
        <f>IF(W20="","",IF((W20="記録無")+(W20="失格"),0,IF(VALUE(W20)&gt;26.4,0,INT(9.23076*(26.7-VALUE(W20))^1.835))))</f>
        <v/>
      </c>
      <c r="AF20" s="308"/>
      <c r="AG20" s="308"/>
      <c r="AH20" s="308"/>
      <c r="AI20" s="41"/>
      <c r="AJ20" s="41"/>
      <c r="AK20" s="41"/>
      <c r="AL20" s="41"/>
      <c r="AM20" s="41"/>
      <c r="AN20" s="41"/>
    </row>
    <row r="21" spans="1:40" ht="12" customHeight="1">
      <c r="A21" s="308"/>
      <c r="B21" s="308"/>
      <c r="C21" s="308"/>
      <c r="D21" s="308"/>
      <c r="E21" s="309"/>
      <c r="F21" s="309"/>
      <c r="G21" s="309"/>
      <c r="H21" s="309"/>
      <c r="I21" s="296"/>
      <c r="J21" s="297"/>
      <c r="K21" s="300"/>
      <c r="L21" s="301"/>
      <c r="M21" s="314"/>
      <c r="N21" s="308"/>
      <c r="O21" s="308"/>
      <c r="P21" s="308"/>
      <c r="S21" s="308"/>
      <c r="T21" s="308"/>
      <c r="U21" s="308"/>
      <c r="V21" s="308"/>
      <c r="W21" s="309"/>
      <c r="X21" s="309"/>
      <c r="Y21" s="309"/>
      <c r="Z21" s="309"/>
      <c r="AA21" s="296"/>
      <c r="AB21" s="297"/>
      <c r="AC21" s="300"/>
      <c r="AD21" s="301"/>
      <c r="AE21" s="308"/>
      <c r="AF21" s="308"/>
      <c r="AG21" s="308"/>
      <c r="AH21" s="308"/>
    </row>
    <row r="22" spans="1:40" ht="12" customHeight="1">
      <c r="A22" s="308" t="s">
        <v>184</v>
      </c>
      <c r="B22" s="308"/>
      <c r="C22" s="308"/>
      <c r="D22" s="308"/>
      <c r="E22" s="309"/>
      <c r="F22" s="309"/>
      <c r="G22" s="309"/>
      <c r="H22" s="309"/>
      <c r="I22" s="310"/>
      <c r="J22" s="310"/>
      <c r="K22" s="310"/>
      <c r="L22" s="310"/>
      <c r="M22" s="308" t="str">
        <f>IF(E22="","",IF(E22="記録無",0,IF(VALUE(E22)&lt;0.76,0,INT(1.84523*(VALUE(E22)*100-75)^1.348))))</f>
        <v/>
      </c>
      <c r="N22" s="308"/>
      <c r="O22" s="308"/>
      <c r="P22" s="308"/>
      <c r="S22" s="308" t="s">
        <v>184</v>
      </c>
      <c r="T22" s="308"/>
      <c r="U22" s="308"/>
      <c r="V22" s="308"/>
      <c r="W22" s="309"/>
      <c r="X22" s="309"/>
      <c r="Y22" s="309"/>
      <c r="Z22" s="309"/>
      <c r="AA22" s="310"/>
      <c r="AB22" s="310"/>
      <c r="AC22" s="310"/>
      <c r="AD22" s="310"/>
      <c r="AE22" s="308" t="str">
        <f>IF(W22="","",IF(W22="記録無",0,IF(VALUE(W22)&lt;0.76,0,INT(1.84523*(VALUE(W22)*100-75)^1.348))))</f>
        <v/>
      </c>
      <c r="AF22" s="308"/>
      <c r="AG22" s="308"/>
      <c r="AH22" s="308"/>
    </row>
    <row r="23" spans="1:40" ht="12" customHeight="1">
      <c r="A23" s="308"/>
      <c r="B23" s="308"/>
      <c r="C23" s="308"/>
      <c r="D23" s="308"/>
      <c r="E23" s="309"/>
      <c r="F23" s="309"/>
      <c r="G23" s="309"/>
      <c r="H23" s="309"/>
      <c r="I23" s="310"/>
      <c r="J23" s="310"/>
      <c r="K23" s="310"/>
      <c r="L23" s="310"/>
      <c r="M23" s="308"/>
      <c r="N23" s="308"/>
      <c r="O23" s="308"/>
      <c r="P23" s="308"/>
      <c r="S23" s="308"/>
      <c r="T23" s="308"/>
      <c r="U23" s="308"/>
      <c r="V23" s="308"/>
      <c r="W23" s="309"/>
      <c r="X23" s="309"/>
      <c r="Y23" s="309"/>
      <c r="Z23" s="309"/>
      <c r="AA23" s="310"/>
      <c r="AB23" s="310"/>
      <c r="AC23" s="310"/>
      <c r="AD23" s="310"/>
      <c r="AE23" s="308"/>
      <c r="AF23" s="308"/>
      <c r="AG23" s="308"/>
      <c r="AH23" s="308"/>
    </row>
    <row r="24" spans="1:40" ht="12" customHeight="1">
      <c r="A24" s="308" t="s">
        <v>179</v>
      </c>
      <c r="B24" s="308"/>
      <c r="C24" s="308"/>
      <c r="D24" s="308"/>
      <c r="E24" s="309"/>
      <c r="F24" s="309"/>
      <c r="G24" s="309"/>
      <c r="H24" s="309"/>
      <c r="I24" s="310"/>
      <c r="J24" s="310"/>
      <c r="K24" s="310"/>
      <c r="L24" s="310"/>
      <c r="M24" s="308" t="str">
        <f>IF(E24="","",IF(E24="記録無",0,IF(VALUE(E24)&lt;1.53,0,INT(56.0211*(VALUE(E24)-1.5)^1.05))))</f>
        <v/>
      </c>
      <c r="N24" s="308"/>
      <c r="O24" s="308"/>
      <c r="P24" s="308"/>
      <c r="S24" s="308" t="s">
        <v>179</v>
      </c>
      <c r="T24" s="308"/>
      <c r="U24" s="308"/>
      <c r="V24" s="308"/>
      <c r="W24" s="309"/>
      <c r="X24" s="309"/>
      <c r="Y24" s="309"/>
      <c r="Z24" s="309"/>
      <c r="AA24" s="310"/>
      <c r="AB24" s="310"/>
      <c r="AC24" s="310"/>
      <c r="AD24" s="310"/>
      <c r="AE24" s="308" t="str">
        <f>IF(W24="","",IF(W24="記録無",0,IF(VALUE(W24)&lt;1.53,0,INT(56.0211*(VALUE(W24)-1.5)^1.05))))</f>
        <v/>
      </c>
      <c r="AF24" s="308"/>
      <c r="AG24" s="308"/>
      <c r="AH24" s="308"/>
    </row>
    <row r="25" spans="1:40" ht="12" customHeight="1">
      <c r="A25" s="308"/>
      <c r="B25" s="308"/>
      <c r="C25" s="308"/>
      <c r="D25" s="308"/>
      <c r="E25" s="309"/>
      <c r="F25" s="309"/>
      <c r="G25" s="309"/>
      <c r="H25" s="309"/>
      <c r="I25" s="310"/>
      <c r="J25" s="310"/>
      <c r="K25" s="310"/>
      <c r="L25" s="310"/>
      <c r="M25" s="308"/>
      <c r="N25" s="308"/>
      <c r="O25" s="308"/>
      <c r="P25" s="308"/>
      <c r="S25" s="308"/>
      <c r="T25" s="308"/>
      <c r="U25" s="308"/>
      <c r="V25" s="308"/>
      <c r="W25" s="309"/>
      <c r="X25" s="309"/>
      <c r="Y25" s="309"/>
      <c r="Z25" s="309"/>
      <c r="AA25" s="310"/>
      <c r="AB25" s="310"/>
      <c r="AC25" s="310"/>
      <c r="AD25" s="310"/>
      <c r="AE25" s="308"/>
      <c r="AF25" s="308"/>
      <c r="AG25" s="308"/>
      <c r="AH25" s="308"/>
    </row>
    <row r="26" spans="1:40" ht="12" customHeight="1">
      <c r="A26" s="308" t="s">
        <v>233</v>
      </c>
      <c r="B26" s="308"/>
      <c r="C26" s="308"/>
      <c r="D26" s="308"/>
      <c r="E26" s="309"/>
      <c r="F26" s="309"/>
      <c r="G26" s="309"/>
      <c r="H26" s="309"/>
      <c r="I26" s="294"/>
      <c r="J26" s="295"/>
      <c r="K26" s="298"/>
      <c r="L26" s="299"/>
      <c r="M26" s="308" t="str">
        <f>IF(E26="","",IF((E26="記録無")+(E26="失格"),0,IF(VALUE(E26)&gt;42.08,0,INT(4.99087*(42.5-VALUE(E26))^1.81))))</f>
        <v/>
      </c>
      <c r="N26" s="308"/>
      <c r="O26" s="308"/>
      <c r="P26" s="308"/>
      <c r="Q26" s="41"/>
      <c r="S26" s="308" t="s">
        <v>185</v>
      </c>
      <c r="T26" s="308"/>
      <c r="U26" s="308"/>
      <c r="V26" s="308"/>
      <c r="W26" s="309"/>
      <c r="X26" s="309"/>
      <c r="Y26" s="309"/>
      <c r="Z26" s="309"/>
      <c r="AA26" s="294"/>
      <c r="AB26" s="295"/>
      <c r="AC26" s="298"/>
      <c r="AD26" s="299"/>
      <c r="AE26" s="308" t="str">
        <f>IF(W26="","",IF((W26="記録無")+(W26="失格"),0,IF(VALUE(W26)&gt;42.08,0,INT(4.99087*(42.5-VALUE(W26))^1.81))))</f>
        <v/>
      </c>
      <c r="AF26" s="308"/>
      <c r="AG26" s="308"/>
      <c r="AH26" s="308"/>
    </row>
    <row r="27" spans="1:40" ht="12" customHeight="1">
      <c r="A27" s="308"/>
      <c r="B27" s="308"/>
      <c r="C27" s="308"/>
      <c r="D27" s="308"/>
      <c r="E27" s="309"/>
      <c r="F27" s="309"/>
      <c r="G27" s="309"/>
      <c r="H27" s="309"/>
      <c r="I27" s="296"/>
      <c r="J27" s="297"/>
      <c r="K27" s="300"/>
      <c r="L27" s="301"/>
      <c r="M27" s="308"/>
      <c r="N27" s="308"/>
      <c r="O27" s="308"/>
      <c r="P27" s="308"/>
      <c r="Q27" s="41"/>
      <c r="S27" s="308"/>
      <c r="T27" s="308"/>
      <c r="U27" s="308"/>
      <c r="V27" s="308"/>
      <c r="W27" s="309"/>
      <c r="X27" s="309"/>
      <c r="Y27" s="309"/>
      <c r="Z27" s="309"/>
      <c r="AA27" s="296"/>
      <c r="AB27" s="297"/>
      <c r="AC27" s="300"/>
      <c r="AD27" s="301"/>
      <c r="AE27" s="308"/>
      <c r="AF27" s="308"/>
      <c r="AG27" s="308"/>
      <c r="AH27" s="308"/>
    </row>
    <row r="28" spans="1:40" ht="12" customHeight="1">
      <c r="A28" s="308" t="s">
        <v>186</v>
      </c>
      <c r="B28" s="308"/>
      <c r="C28" s="308"/>
      <c r="D28" s="308"/>
      <c r="E28" s="309"/>
      <c r="F28" s="309"/>
      <c r="G28" s="309"/>
      <c r="H28" s="309"/>
      <c r="I28" s="294"/>
      <c r="J28" s="295"/>
      <c r="K28" s="298"/>
      <c r="L28" s="299"/>
      <c r="M28" s="308" t="str">
        <f>IF(E28="","",IF(E28="記録無",0,IF(VALUE(E28)&lt;2.14,0,INT(0.188807*(VALUE(E28)*100-210)^1.41))))</f>
        <v/>
      </c>
      <c r="N28" s="308"/>
      <c r="O28" s="308"/>
      <c r="P28" s="308"/>
      <c r="Q28" s="41"/>
      <c r="S28" s="308" t="s">
        <v>186</v>
      </c>
      <c r="T28" s="308"/>
      <c r="U28" s="308"/>
      <c r="V28" s="308"/>
      <c r="W28" s="309"/>
      <c r="X28" s="309"/>
      <c r="Y28" s="309"/>
      <c r="Z28" s="309"/>
      <c r="AA28" s="294"/>
      <c r="AB28" s="295"/>
      <c r="AC28" s="298"/>
      <c r="AD28" s="299"/>
      <c r="AE28" s="308" t="str">
        <f>IF(W28="","",IF(W28="記録無",0,IF(VALUE(W28)&lt;2.14,0,INT(0.188807*(VALUE(W28)*100-210)^1.41))))</f>
        <v/>
      </c>
      <c r="AF28" s="308"/>
      <c r="AG28" s="308"/>
      <c r="AH28" s="308"/>
    </row>
    <row r="29" spans="1:40" ht="12" customHeight="1">
      <c r="A29" s="308"/>
      <c r="B29" s="308"/>
      <c r="C29" s="308"/>
      <c r="D29" s="308"/>
      <c r="E29" s="309"/>
      <c r="F29" s="309"/>
      <c r="G29" s="309"/>
      <c r="H29" s="309"/>
      <c r="I29" s="296"/>
      <c r="J29" s="297"/>
      <c r="K29" s="300"/>
      <c r="L29" s="301"/>
      <c r="M29" s="308"/>
      <c r="N29" s="308"/>
      <c r="O29" s="308"/>
      <c r="P29" s="308"/>
      <c r="S29" s="308"/>
      <c r="T29" s="308"/>
      <c r="U29" s="308"/>
      <c r="V29" s="308"/>
      <c r="W29" s="309"/>
      <c r="X29" s="309"/>
      <c r="Y29" s="309"/>
      <c r="Z29" s="309"/>
      <c r="AA29" s="296"/>
      <c r="AB29" s="297"/>
      <c r="AC29" s="300"/>
      <c r="AD29" s="301"/>
      <c r="AE29" s="308"/>
      <c r="AF29" s="308"/>
      <c r="AG29" s="308"/>
      <c r="AH29" s="308"/>
    </row>
    <row r="30" spans="1:40">
      <c r="A30" s="308" t="s">
        <v>180</v>
      </c>
      <c r="B30" s="308"/>
      <c r="C30" s="308"/>
      <c r="D30" s="308"/>
      <c r="E30" s="309"/>
      <c r="F30" s="309"/>
      <c r="G30" s="309"/>
      <c r="H30" s="309"/>
      <c r="I30" s="310"/>
      <c r="J30" s="310"/>
      <c r="K30" s="310"/>
      <c r="L30" s="310"/>
      <c r="M30" s="308" t="str">
        <f>IF(E30="","",IF(E30="記録無",0,IF(VALUE(E30)&lt;3.88,0,INT(15.9803*(VALUE(E30)-3.8)^1.04))))</f>
        <v/>
      </c>
      <c r="N30" s="308"/>
      <c r="O30" s="308"/>
      <c r="P30" s="308"/>
      <c r="S30" s="308" t="s">
        <v>180</v>
      </c>
      <c r="T30" s="308"/>
      <c r="U30" s="308"/>
      <c r="V30" s="308"/>
      <c r="W30" s="309"/>
      <c r="X30" s="309"/>
      <c r="Y30" s="309"/>
      <c r="Z30" s="309"/>
      <c r="AA30" s="310"/>
      <c r="AB30" s="310"/>
      <c r="AC30" s="310"/>
      <c r="AD30" s="310"/>
      <c r="AE30" s="308" t="str">
        <f>IF(W30="","",IF(W30="記録無",0,IF(VALUE(W30)&lt;3.88,0,INT(15.9803*(VALUE(W30)-3.8)^1.04))))</f>
        <v/>
      </c>
      <c r="AF30" s="308"/>
      <c r="AG30" s="308"/>
      <c r="AH30" s="308"/>
    </row>
    <row r="31" spans="1:40">
      <c r="A31" s="308"/>
      <c r="B31" s="308"/>
      <c r="C31" s="308"/>
      <c r="D31" s="308"/>
      <c r="E31" s="309"/>
      <c r="F31" s="309"/>
      <c r="G31" s="309"/>
      <c r="H31" s="309"/>
      <c r="I31" s="310"/>
      <c r="J31" s="310"/>
      <c r="K31" s="310"/>
      <c r="L31" s="310"/>
      <c r="M31" s="308"/>
      <c r="N31" s="308"/>
      <c r="O31" s="308"/>
      <c r="P31" s="308"/>
      <c r="S31" s="308"/>
      <c r="T31" s="308"/>
      <c r="U31" s="308"/>
      <c r="V31" s="308"/>
      <c r="W31" s="309"/>
      <c r="X31" s="309"/>
      <c r="Y31" s="309"/>
      <c r="Z31" s="309"/>
      <c r="AA31" s="310"/>
      <c r="AB31" s="310"/>
      <c r="AC31" s="310"/>
      <c r="AD31" s="310"/>
      <c r="AE31" s="308"/>
      <c r="AF31" s="308"/>
      <c r="AG31" s="308"/>
      <c r="AH31" s="308"/>
    </row>
    <row r="32" spans="1:40" ht="12" customHeight="1">
      <c r="A32" s="308" t="s">
        <v>234</v>
      </c>
      <c r="B32" s="308"/>
      <c r="C32" s="308"/>
      <c r="D32" s="308"/>
      <c r="E32" s="309"/>
      <c r="F32" s="309"/>
      <c r="G32" s="309"/>
      <c r="H32" s="309"/>
      <c r="I32" s="310"/>
      <c r="J32" s="310"/>
      <c r="K32" s="310"/>
      <c r="L32" s="310"/>
      <c r="M32" s="308" t="str">
        <f>IF(E32="","",IF((E32="記録無")+(E32="失格"),0,IF(VALUE(LEFT(E32,2))&gt;4,0,INT(0.11193*(254-60*VALUE(MID(E32,1,1))-VALUE(MID(E32,3,2)&amp;"."&amp;MID(E32,6,2)))^1.88))))</f>
        <v/>
      </c>
      <c r="N32" s="308"/>
      <c r="O32" s="308"/>
      <c r="P32" s="308"/>
      <c r="Q32" s="41"/>
      <c r="S32" s="308" t="s">
        <v>187</v>
      </c>
      <c r="T32" s="308"/>
      <c r="U32" s="308"/>
      <c r="V32" s="308"/>
      <c r="W32" s="309"/>
      <c r="X32" s="309"/>
      <c r="Y32" s="309"/>
      <c r="Z32" s="309"/>
      <c r="AA32" s="310"/>
      <c r="AB32" s="310"/>
      <c r="AC32" s="310"/>
      <c r="AD32" s="310"/>
      <c r="AE32" s="308" t="str">
        <f>IF(W32="","",IF((W32="記録無")+(W32="失格"),0,IF(VALUE(LEFT(W32,2))&gt;4,0,INT(0.11193*(254-60*VALUE(MID(W32,1,1))-VALUE(MID(W32,3,2)&amp;"."&amp;MID(W32,6,2)))^1.88))))</f>
        <v/>
      </c>
      <c r="AF32" s="308"/>
      <c r="AG32" s="308"/>
      <c r="AH32" s="308"/>
    </row>
    <row r="33" spans="1:40" ht="12" customHeight="1">
      <c r="A33" s="308"/>
      <c r="B33" s="308"/>
      <c r="C33" s="308"/>
      <c r="D33" s="308"/>
      <c r="E33" s="309"/>
      <c r="F33" s="309"/>
      <c r="G33" s="309"/>
      <c r="H33" s="309"/>
      <c r="I33" s="310"/>
      <c r="J33" s="310"/>
      <c r="K33" s="310"/>
      <c r="L33" s="310"/>
      <c r="M33" s="308"/>
      <c r="N33" s="308"/>
      <c r="O33" s="308"/>
      <c r="P33" s="308"/>
      <c r="Q33" s="41"/>
      <c r="S33" s="308"/>
      <c r="T33" s="308"/>
      <c r="U33" s="308"/>
      <c r="V33" s="308"/>
      <c r="W33" s="309"/>
      <c r="X33" s="309"/>
      <c r="Y33" s="309"/>
      <c r="Z33" s="309"/>
      <c r="AA33" s="310"/>
      <c r="AB33" s="310"/>
      <c r="AC33" s="310"/>
      <c r="AD33" s="310"/>
      <c r="AE33" s="308"/>
      <c r="AF33" s="308"/>
      <c r="AG33" s="308"/>
      <c r="AH33" s="308"/>
    </row>
    <row r="34" spans="1:40" ht="13.5" customHeight="1">
      <c r="A34" s="302" t="s">
        <v>181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4"/>
      <c r="M34" s="308" t="str">
        <f>IF(M20="","",SUM(M20:P33))</f>
        <v/>
      </c>
      <c r="N34" s="308"/>
      <c r="O34" s="308"/>
      <c r="P34" s="308"/>
      <c r="S34" s="302" t="s">
        <v>181</v>
      </c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4"/>
      <c r="AE34" s="308" t="str">
        <f>IF(AE20="","",SUM(AE20:AH33))</f>
        <v/>
      </c>
      <c r="AF34" s="308"/>
      <c r="AG34" s="308"/>
      <c r="AH34" s="308"/>
    </row>
    <row r="35" spans="1:40" ht="13.5" customHeight="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7"/>
      <c r="M35" s="308"/>
      <c r="N35" s="308"/>
      <c r="O35" s="308"/>
      <c r="P35" s="308"/>
      <c r="S35" s="305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7"/>
      <c r="AE35" s="308"/>
      <c r="AF35" s="308"/>
      <c r="AG35" s="308"/>
      <c r="AH35" s="308"/>
    </row>
    <row r="36" spans="1:40" ht="13.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40" ht="40.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9" spans="1:40" ht="12" customHeight="1">
      <c r="A39" s="312" t="s">
        <v>173</v>
      </c>
      <c r="B39" s="312"/>
      <c r="C39" s="312"/>
      <c r="D39" s="308" t="e">
        <f>VLOOKUP(3,選手データ入力!$C$6:$H$45,3,0)</f>
        <v>#N/A</v>
      </c>
      <c r="E39" s="308"/>
      <c r="F39" s="308"/>
      <c r="G39" s="308"/>
      <c r="H39" s="308"/>
      <c r="I39" s="308"/>
      <c r="J39" s="308"/>
      <c r="K39" s="308"/>
      <c r="L39" s="308"/>
      <c r="M39" s="313" t="s">
        <v>174</v>
      </c>
      <c r="N39" s="313"/>
      <c r="O39" s="308" t="e">
        <f>VLOOKUP(3,選手データ入力!$C$6:$H$45,5,0)</f>
        <v>#N/A</v>
      </c>
      <c r="P39" s="308"/>
      <c r="Q39" s="41"/>
    </row>
    <row r="40" spans="1:40" ht="12" customHeight="1">
      <c r="A40" s="312"/>
      <c r="B40" s="312"/>
      <c r="C40" s="312"/>
      <c r="D40" s="308"/>
      <c r="E40" s="308"/>
      <c r="F40" s="308"/>
      <c r="G40" s="308"/>
      <c r="H40" s="308"/>
      <c r="I40" s="308"/>
      <c r="J40" s="308"/>
      <c r="K40" s="308"/>
      <c r="L40" s="308"/>
      <c r="M40" s="313"/>
      <c r="N40" s="313"/>
      <c r="O40" s="308"/>
      <c r="P40" s="308"/>
      <c r="Q40" s="41"/>
    </row>
    <row r="41" spans="1:40" ht="12" customHeight="1">
      <c r="A41" s="311" t="s">
        <v>182</v>
      </c>
      <c r="B41" s="311"/>
      <c r="C41" s="311"/>
      <c r="D41" s="308" t="e">
        <f>VLOOKUP(3,選手データ入力!$C$6:$H$45,4,0)</f>
        <v>#N/A</v>
      </c>
      <c r="E41" s="308"/>
      <c r="F41" s="308"/>
      <c r="G41" s="308"/>
      <c r="H41" s="308"/>
      <c r="I41" s="308"/>
      <c r="J41" s="308"/>
      <c r="K41" s="308"/>
      <c r="L41" s="308"/>
      <c r="M41" s="313"/>
      <c r="N41" s="313"/>
      <c r="O41" s="308"/>
      <c r="P41" s="308"/>
      <c r="Q41" s="41"/>
    </row>
    <row r="42" spans="1:40" ht="12" customHeight="1">
      <c r="A42" s="311"/>
      <c r="B42" s="311"/>
      <c r="C42" s="311"/>
      <c r="D42" s="308"/>
      <c r="E42" s="308"/>
      <c r="F42" s="308"/>
      <c r="G42" s="308"/>
      <c r="H42" s="308"/>
      <c r="I42" s="308"/>
      <c r="J42" s="308"/>
      <c r="K42" s="308"/>
      <c r="L42" s="308"/>
      <c r="M42" s="313"/>
      <c r="N42" s="313"/>
      <c r="O42" s="308"/>
      <c r="P42" s="308"/>
      <c r="Q42" s="41"/>
    </row>
    <row r="43" spans="1:40" ht="12" customHeight="1">
      <c r="A43" s="308"/>
      <c r="B43" s="308"/>
      <c r="C43" s="308"/>
      <c r="D43" s="308"/>
      <c r="E43" s="308" t="s">
        <v>176</v>
      </c>
      <c r="F43" s="308"/>
      <c r="G43" s="308"/>
      <c r="H43" s="308"/>
      <c r="I43" s="308" t="s">
        <v>177</v>
      </c>
      <c r="J43" s="308"/>
      <c r="K43" s="308"/>
      <c r="L43" s="308"/>
      <c r="M43" s="308" t="s">
        <v>178</v>
      </c>
      <c r="N43" s="308"/>
      <c r="O43" s="308"/>
      <c r="P43" s="308"/>
      <c r="AJ43" s="41"/>
      <c r="AK43" s="41"/>
      <c r="AL43" s="41"/>
      <c r="AM43" s="41"/>
      <c r="AN43" s="41"/>
    </row>
    <row r="44" spans="1:40" ht="12" customHeight="1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AJ44" s="41"/>
      <c r="AK44" s="41"/>
      <c r="AL44" s="41"/>
      <c r="AM44" s="41"/>
      <c r="AN44" s="41"/>
    </row>
    <row r="45" spans="1:40" ht="12" customHeight="1">
      <c r="A45" s="308" t="s">
        <v>235</v>
      </c>
      <c r="B45" s="308"/>
      <c r="C45" s="308"/>
      <c r="D45" s="308"/>
      <c r="E45" s="309"/>
      <c r="F45" s="309"/>
      <c r="G45" s="309"/>
      <c r="H45" s="309"/>
      <c r="I45" s="294"/>
      <c r="J45" s="295"/>
      <c r="K45" s="298"/>
      <c r="L45" s="299"/>
      <c r="M45" s="308" t="str">
        <f>IF(E45="","",IF((E45="記録無")+(E45="失格"),0,IF(VALUE(E45)&gt;26.4,0,INT(9.23076*(26.7-VALUE(E45))^1.835))))</f>
        <v/>
      </c>
      <c r="N45" s="308"/>
      <c r="O45" s="308"/>
      <c r="P45" s="308"/>
      <c r="AJ45" s="41"/>
      <c r="AK45" s="41"/>
      <c r="AL45" s="41"/>
      <c r="AM45" s="41"/>
      <c r="AN45" s="41"/>
    </row>
    <row r="46" spans="1:40" ht="12" customHeight="1">
      <c r="A46" s="308"/>
      <c r="B46" s="308"/>
      <c r="C46" s="308"/>
      <c r="D46" s="308"/>
      <c r="E46" s="309"/>
      <c r="F46" s="309"/>
      <c r="G46" s="309"/>
      <c r="H46" s="309"/>
      <c r="I46" s="296"/>
      <c r="J46" s="297"/>
      <c r="K46" s="300"/>
      <c r="L46" s="301"/>
      <c r="M46" s="308"/>
      <c r="N46" s="308"/>
      <c r="O46" s="308"/>
      <c r="P46" s="308"/>
    </row>
    <row r="47" spans="1:40" ht="12" customHeight="1">
      <c r="A47" s="308" t="s">
        <v>184</v>
      </c>
      <c r="B47" s="308"/>
      <c r="C47" s="308"/>
      <c r="D47" s="308"/>
      <c r="E47" s="309"/>
      <c r="F47" s="309"/>
      <c r="G47" s="309"/>
      <c r="H47" s="309"/>
      <c r="I47" s="310"/>
      <c r="J47" s="310"/>
      <c r="K47" s="310"/>
      <c r="L47" s="310"/>
      <c r="M47" s="308" t="str">
        <f>IF(E47="","",IF(E47="記録無",0,IF(VALUE(E47)&lt;0.76,0,INT(1.84523*(VALUE(E47)*100-75)^1.348))))</f>
        <v/>
      </c>
      <c r="N47" s="308"/>
      <c r="O47" s="308"/>
      <c r="P47" s="308"/>
    </row>
    <row r="48" spans="1:40" ht="12" customHeight="1">
      <c r="A48" s="308"/>
      <c r="B48" s="308"/>
      <c r="C48" s="308"/>
      <c r="D48" s="308"/>
      <c r="E48" s="309"/>
      <c r="F48" s="309"/>
      <c r="G48" s="309"/>
      <c r="H48" s="309"/>
      <c r="I48" s="310"/>
      <c r="J48" s="310"/>
      <c r="K48" s="310"/>
      <c r="L48" s="310"/>
      <c r="M48" s="308"/>
      <c r="N48" s="308"/>
      <c r="O48" s="308"/>
      <c r="P48" s="308"/>
    </row>
    <row r="49" spans="1:17" ht="12" customHeight="1">
      <c r="A49" s="308" t="s">
        <v>179</v>
      </c>
      <c r="B49" s="308"/>
      <c r="C49" s="308"/>
      <c r="D49" s="308"/>
      <c r="E49" s="309"/>
      <c r="F49" s="309"/>
      <c r="G49" s="309"/>
      <c r="H49" s="309"/>
      <c r="I49" s="310"/>
      <c r="J49" s="310"/>
      <c r="K49" s="310"/>
      <c r="L49" s="310"/>
      <c r="M49" s="308" t="str">
        <f>IF(E49="","",IF(E49="記録無",0,IF(VALUE(E49)&lt;1.53,0,INT(56.0211*(VALUE(E49)-1.5)^1.05))))</f>
        <v/>
      </c>
      <c r="N49" s="308"/>
      <c r="O49" s="308"/>
      <c r="P49" s="308"/>
    </row>
    <row r="50" spans="1:17" ht="12" customHeight="1">
      <c r="A50" s="308"/>
      <c r="B50" s="308"/>
      <c r="C50" s="308"/>
      <c r="D50" s="308"/>
      <c r="E50" s="309"/>
      <c r="F50" s="309"/>
      <c r="G50" s="309"/>
      <c r="H50" s="309"/>
      <c r="I50" s="310"/>
      <c r="J50" s="310"/>
      <c r="K50" s="310"/>
      <c r="L50" s="310"/>
      <c r="M50" s="308"/>
      <c r="N50" s="308"/>
      <c r="O50" s="308"/>
      <c r="P50" s="308"/>
    </row>
    <row r="51" spans="1:17" ht="12" customHeight="1">
      <c r="A51" s="308" t="s">
        <v>236</v>
      </c>
      <c r="B51" s="308"/>
      <c r="C51" s="308"/>
      <c r="D51" s="308"/>
      <c r="E51" s="309"/>
      <c r="F51" s="309"/>
      <c r="G51" s="309"/>
      <c r="H51" s="309"/>
      <c r="I51" s="294"/>
      <c r="J51" s="295"/>
      <c r="K51" s="298"/>
      <c r="L51" s="299"/>
      <c r="M51" s="308" t="str">
        <f>IF(E51="","",IF((E51="記録無")+(E51="失格"),0,IF(VALUE(E51)&gt;42.08,0,INT(4.99087*(42.5-VALUE(E51))^1.81))))</f>
        <v/>
      </c>
      <c r="N51" s="308"/>
      <c r="O51" s="308"/>
      <c r="P51" s="308"/>
      <c r="Q51" s="41"/>
    </row>
    <row r="52" spans="1:17" ht="12" customHeight="1">
      <c r="A52" s="308"/>
      <c r="B52" s="308"/>
      <c r="C52" s="308"/>
      <c r="D52" s="308"/>
      <c r="E52" s="309"/>
      <c r="F52" s="309"/>
      <c r="G52" s="309"/>
      <c r="H52" s="309"/>
      <c r="I52" s="296"/>
      <c r="J52" s="297"/>
      <c r="K52" s="300"/>
      <c r="L52" s="301"/>
      <c r="M52" s="308"/>
      <c r="N52" s="308"/>
      <c r="O52" s="308"/>
      <c r="P52" s="308"/>
      <c r="Q52" s="41"/>
    </row>
    <row r="53" spans="1:17" ht="12" customHeight="1">
      <c r="A53" s="308" t="s">
        <v>186</v>
      </c>
      <c r="B53" s="308"/>
      <c r="C53" s="308"/>
      <c r="D53" s="308"/>
      <c r="E53" s="309"/>
      <c r="F53" s="309"/>
      <c r="G53" s="309"/>
      <c r="H53" s="309"/>
      <c r="I53" s="294"/>
      <c r="J53" s="295"/>
      <c r="K53" s="298"/>
      <c r="L53" s="299"/>
      <c r="M53" s="308" t="str">
        <f>IF(E53="","",IF(E53="記録無",0,IF(VALUE(E53)&lt;2.14,0,INT(0.188807*(VALUE(E53)*100-210)^1.41))))</f>
        <v/>
      </c>
      <c r="N53" s="308"/>
      <c r="O53" s="308"/>
      <c r="P53" s="308"/>
      <c r="Q53" s="41"/>
    </row>
    <row r="54" spans="1:17" ht="12" customHeight="1">
      <c r="A54" s="308"/>
      <c r="B54" s="308"/>
      <c r="C54" s="308"/>
      <c r="D54" s="308"/>
      <c r="E54" s="309"/>
      <c r="F54" s="309"/>
      <c r="G54" s="309"/>
      <c r="H54" s="309"/>
      <c r="I54" s="296"/>
      <c r="J54" s="297"/>
      <c r="K54" s="300"/>
      <c r="L54" s="301"/>
      <c r="M54" s="308"/>
      <c r="N54" s="308"/>
      <c r="O54" s="308"/>
      <c r="P54" s="308"/>
    </row>
    <row r="55" spans="1:17">
      <c r="A55" s="308" t="s">
        <v>180</v>
      </c>
      <c r="B55" s="308"/>
      <c r="C55" s="308"/>
      <c r="D55" s="308"/>
      <c r="E55" s="309"/>
      <c r="F55" s="309"/>
      <c r="G55" s="309"/>
      <c r="H55" s="309"/>
      <c r="I55" s="310"/>
      <c r="J55" s="310"/>
      <c r="K55" s="310"/>
      <c r="L55" s="310"/>
      <c r="M55" s="308" t="str">
        <f>IF(E55="","",IF(E55="記録無",0,IF(VALUE(E55)&lt;3.88,0,INT(15.9803*(VALUE(E55)-3.8)^1.04))))</f>
        <v/>
      </c>
      <c r="N55" s="308"/>
      <c r="O55" s="308"/>
      <c r="P55" s="308"/>
    </row>
    <row r="56" spans="1:17">
      <c r="A56" s="308"/>
      <c r="B56" s="308"/>
      <c r="C56" s="308"/>
      <c r="D56" s="308"/>
      <c r="E56" s="309"/>
      <c r="F56" s="309"/>
      <c r="G56" s="309"/>
      <c r="H56" s="309"/>
      <c r="I56" s="310"/>
      <c r="J56" s="310"/>
      <c r="K56" s="310"/>
      <c r="L56" s="310"/>
      <c r="M56" s="308"/>
      <c r="N56" s="308"/>
      <c r="O56" s="308"/>
      <c r="P56" s="308"/>
    </row>
    <row r="57" spans="1:17" ht="12" customHeight="1">
      <c r="A57" s="308" t="s">
        <v>237</v>
      </c>
      <c r="B57" s="308"/>
      <c r="C57" s="308"/>
      <c r="D57" s="308"/>
      <c r="E57" s="309"/>
      <c r="F57" s="309"/>
      <c r="G57" s="309"/>
      <c r="H57" s="309"/>
      <c r="I57" s="310"/>
      <c r="J57" s="310"/>
      <c r="K57" s="310"/>
      <c r="L57" s="310"/>
      <c r="M57" s="308" t="str">
        <f>IF(E57="","",IF((E57="記録無")+(E57="失格"),0,IF(VALUE(LEFT(E57,2))&gt;4,0,INT(0.11193*(254-60*VALUE(MID(E57,1,1))-VALUE(MID(E57,3,2)&amp;"."&amp;MID(E57,6,2)))^1.88))))</f>
        <v/>
      </c>
      <c r="N57" s="308"/>
      <c r="O57" s="308"/>
      <c r="P57" s="308"/>
      <c r="Q57" s="41"/>
    </row>
    <row r="58" spans="1:17" ht="12" customHeight="1">
      <c r="A58" s="308"/>
      <c r="B58" s="308"/>
      <c r="C58" s="308"/>
      <c r="D58" s="308"/>
      <c r="E58" s="309"/>
      <c r="F58" s="309"/>
      <c r="G58" s="309"/>
      <c r="H58" s="309"/>
      <c r="I58" s="310"/>
      <c r="J58" s="310"/>
      <c r="K58" s="310"/>
      <c r="L58" s="310"/>
      <c r="M58" s="308"/>
      <c r="N58" s="308"/>
      <c r="O58" s="308"/>
      <c r="P58" s="308"/>
      <c r="Q58" s="41"/>
    </row>
    <row r="59" spans="1:17" ht="13.5" customHeight="1">
      <c r="A59" s="302" t="s">
        <v>181</v>
      </c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4"/>
      <c r="M59" s="308" t="str">
        <f>IF(M45="","",SUM(M45:P58))</f>
        <v/>
      </c>
      <c r="N59" s="308"/>
      <c r="O59" s="308"/>
      <c r="P59" s="308"/>
    </row>
    <row r="60" spans="1:17" ht="13.5" customHeight="1">
      <c r="A60" s="305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7"/>
      <c r="M60" s="308"/>
      <c r="N60" s="308"/>
      <c r="O60" s="308"/>
      <c r="P60" s="308"/>
    </row>
  </sheetData>
  <sheetProtection sheet="1" selectLockedCells="1"/>
  <mergeCells count="142">
    <mergeCell ref="A1:G3"/>
    <mergeCell ref="H1:AH3"/>
    <mergeCell ref="A4:G6"/>
    <mergeCell ref="H4:AH6"/>
    <mergeCell ref="A7:E10"/>
    <mergeCell ref="F7:L10"/>
    <mergeCell ref="M7:Q8"/>
    <mergeCell ref="R7:V8"/>
    <mergeCell ref="W7:Z10"/>
    <mergeCell ref="AA7:AH10"/>
    <mergeCell ref="M9:Q10"/>
    <mergeCell ref="R9:V10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22:D23"/>
    <mergeCell ref="E22:H23"/>
    <mergeCell ref="I22:L23"/>
    <mergeCell ref="M22:P23"/>
    <mergeCell ref="S22:V23"/>
    <mergeCell ref="W22:Z23"/>
    <mergeCell ref="AA22:AD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I28:J29"/>
    <mergeCell ref="K28:L29"/>
    <mergeCell ref="AA28:AB29"/>
    <mergeCell ref="AC28:AD29"/>
    <mergeCell ref="AA24:AD25"/>
    <mergeCell ref="AE24:AH25"/>
    <mergeCell ref="A26:D27"/>
    <mergeCell ref="E26:H27"/>
    <mergeCell ref="M26:P27"/>
    <mergeCell ref="S26:V27"/>
    <mergeCell ref="W26:Z27"/>
    <mergeCell ref="AE26:AH27"/>
    <mergeCell ref="A24:D25"/>
    <mergeCell ref="E24:H25"/>
    <mergeCell ref="I24:L25"/>
    <mergeCell ref="M24:P25"/>
    <mergeCell ref="S24:V25"/>
    <mergeCell ref="W24:Z25"/>
    <mergeCell ref="I26:J27"/>
    <mergeCell ref="K26:L27"/>
    <mergeCell ref="AA26:AB27"/>
    <mergeCell ref="AC26:AD27"/>
    <mergeCell ref="AA32:AD33"/>
    <mergeCell ref="AE32:AH33"/>
    <mergeCell ref="A32:D33"/>
    <mergeCell ref="E32:H33"/>
    <mergeCell ref="I32:L33"/>
    <mergeCell ref="M32:P33"/>
    <mergeCell ref="S32:V33"/>
    <mergeCell ref="W32:Z33"/>
    <mergeCell ref="A41:C42"/>
    <mergeCell ref="D41:L42"/>
    <mergeCell ref="A34:L35"/>
    <mergeCell ref="M34:P35"/>
    <mergeCell ref="S34:AD35"/>
    <mergeCell ref="AE34:AH35"/>
    <mergeCell ref="A39:C40"/>
    <mergeCell ref="D39:L40"/>
    <mergeCell ref="M39:N42"/>
    <mergeCell ref="O39:P42"/>
    <mergeCell ref="A49:D50"/>
    <mergeCell ref="E49:H50"/>
    <mergeCell ref="I49:L50"/>
    <mergeCell ref="M49:P50"/>
    <mergeCell ref="A47:D48"/>
    <mergeCell ref="E47:H48"/>
    <mergeCell ref="I47:L48"/>
    <mergeCell ref="M47:P48"/>
    <mergeCell ref="A45:D46"/>
    <mergeCell ref="E45:H46"/>
    <mergeCell ref="M45:P46"/>
    <mergeCell ref="I45:J46"/>
    <mergeCell ref="K45:L46"/>
    <mergeCell ref="I51:J52"/>
    <mergeCell ref="K51:L52"/>
    <mergeCell ref="I53:J54"/>
    <mergeCell ref="K53:L54"/>
    <mergeCell ref="A59:L60"/>
    <mergeCell ref="M59:P60"/>
    <mergeCell ref="A43:D44"/>
    <mergeCell ref="E43:H44"/>
    <mergeCell ref="I43:L44"/>
    <mergeCell ref="M43:P44"/>
    <mergeCell ref="A57:D58"/>
    <mergeCell ref="E57:H58"/>
    <mergeCell ref="I57:L58"/>
    <mergeCell ref="M57:P58"/>
    <mergeCell ref="A55:D56"/>
    <mergeCell ref="E55:H56"/>
    <mergeCell ref="I55:L56"/>
    <mergeCell ref="M55:P56"/>
    <mergeCell ref="A53:D54"/>
    <mergeCell ref="E53:H54"/>
    <mergeCell ref="M53:P54"/>
    <mergeCell ref="A51:D52"/>
    <mergeCell ref="E51:H52"/>
    <mergeCell ref="M51:P52"/>
  </mergeCells>
  <phoneticPr fontId="3"/>
  <dataValidations count="2">
    <dataValidation allowBlank="1" showInputMessage="1" promptTitle="リストより選択" prompt="リストになければ、直接入力して下さい！" sqref="F7 W7 M7:V10 AA7"/>
    <dataValidation imeMode="halfAlpha" allowBlank="1" showInputMessage="1" showErrorMessage="1" sqref="E20:H33 K20:L21 K26:L29 W20:Z33 AC20:AD21 AC26:AD29 E45:H58 K45:L46 K51:L54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初期設定!$L$4:$L$5</xm:f>
          </x14:formula1>
          <xm:sqref>I20:J21 I26:J29 AA20:AB21 AA26:AB29 I45:J46 I51:J54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/>
  </sheetPr>
  <dimension ref="A1:AZ65537"/>
  <sheetViews>
    <sheetView zoomScaleNormal="100" zoomScaleSheetLayoutView="85" workbookViewId="0">
      <selection activeCell="M20" sqref="M20"/>
    </sheetView>
  </sheetViews>
  <sheetFormatPr defaultColWidth="0" defaultRowHeight="0" customHeight="1" zeroHeight="1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bestFit="1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>
      <c r="A1" s="77" t="s">
        <v>188</v>
      </c>
      <c r="B1" s="78" t="s">
        <v>189</v>
      </c>
      <c r="C1" s="78" t="s">
        <v>190</v>
      </c>
      <c r="D1" s="78" t="s">
        <v>191</v>
      </c>
      <c r="E1" s="79" t="s">
        <v>192</v>
      </c>
      <c r="F1" s="79" t="s">
        <v>193</v>
      </c>
      <c r="G1" s="79" t="s">
        <v>194</v>
      </c>
      <c r="H1" s="78" t="s">
        <v>195</v>
      </c>
      <c r="I1" s="78" t="s">
        <v>196</v>
      </c>
      <c r="J1" s="78" t="s">
        <v>138</v>
      </c>
      <c r="K1" s="78" t="s">
        <v>197</v>
      </c>
      <c r="L1" s="78" t="s">
        <v>139</v>
      </c>
      <c r="M1" s="78" t="s">
        <v>197</v>
      </c>
      <c r="N1" s="78" t="s">
        <v>140</v>
      </c>
      <c r="O1" s="78" t="s">
        <v>197</v>
      </c>
      <c r="P1" s="78" t="s">
        <v>205</v>
      </c>
      <c r="Q1" s="80" t="s">
        <v>198</v>
      </c>
      <c r="R1" s="80" t="s">
        <v>199</v>
      </c>
      <c r="S1" s="81" t="s">
        <v>198</v>
      </c>
      <c r="T1" s="81" t="s">
        <v>239</v>
      </c>
      <c r="V1" s="342" t="s">
        <v>141</v>
      </c>
      <c r="W1" s="342"/>
      <c r="X1" s="342"/>
      <c r="Y1" s="342"/>
      <c r="Z1" s="342"/>
      <c r="AA1" s="342"/>
      <c r="AB1" s="342"/>
      <c r="AC1" s="342"/>
      <c r="AD1" s="342" t="s">
        <v>150</v>
      </c>
      <c r="AE1" s="342"/>
      <c r="AF1" s="342"/>
      <c r="AG1" s="342"/>
      <c r="AH1" s="342"/>
      <c r="AI1" s="342"/>
      <c r="AJ1" s="342"/>
      <c r="AK1" s="342"/>
      <c r="AL1" s="342" t="s">
        <v>151</v>
      </c>
      <c r="AM1" s="342"/>
      <c r="AN1" s="342"/>
      <c r="AO1" s="342"/>
      <c r="AP1" s="342"/>
      <c r="AQ1" s="342"/>
      <c r="AR1" s="342"/>
      <c r="AS1" s="342"/>
    </row>
    <row r="2" spans="1:52" ht="9.9499999999999993" customHeight="1">
      <c r="A2" s="20">
        <v>1</v>
      </c>
      <c r="B2" s="21" t="str">
        <f>IF(C2="","","女")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IF(C2="","",基本入力!B10)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 t="str">
        <f>基本入力!$B$3</f>
        <v>顧問名①（申込責任者）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200</v>
      </c>
      <c r="AX2" s="28" t="s">
        <v>201</v>
      </c>
      <c r="AY2" s="28"/>
    </row>
    <row r="3" spans="1:52" ht="9.9499999999999993" customHeight="1">
      <c r="A3" s="20">
        <v>2</v>
      </c>
      <c r="B3" s="21" t="str">
        <f t="shared" ref="B3:B41" si="0">IF(C3="","","女")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IF(C3="","",基本入力!B11)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202</v>
      </c>
      <c r="AX3" s="31" t="s">
        <v>246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IF(C4="","",基本入力!B12)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203</v>
      </c>
      <c r="AV4" s="27" t="s">
        <v>203</v>
      </c>
      <c r="AX4" s="28" t="s">
        <v>204</v>
      </c>
      <c r="AY4" s="28"/>
    </row>
    <row r="5" spans="1:52" ht="9.9499999999999993" customHeight="1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IF(C5="","",基本入力!B13)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246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IF(C6="","",基本入力!B14)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IF(C7="","",基本入力!B15)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IF(C8="","",基本入力!B16)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IF(C9="","",基本入力!B17)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IF(C10="","",基本入力!B18)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IF(C11="","",基本入力!B19)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IF(C12="","",基本入力!B20)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IF(C13="","",基本入力!B21)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IF(C14="","",基本入力!B22)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IF(C15="","",基本入力!B23)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IF(C16="","",基本入力!B24)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IF(C17="","",基本入力!B25)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IF(C18="","",基本入力!B26)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IF(C19="","",基本入力!B27)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IF(C20="","",基本入力!B28)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IF(C21="","",基本入力!B29)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IF(C22="","",基本入力!B30)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IF(C23="","",基本入力!B31)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IF(C24="","",基本入力!B32)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IF(C25="","",基本入力!B33)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IF(C26="","",基本入力!B34)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IF(C27="","",基本入力!B35)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IF(C28="","",基本入力!B36)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IF(C29="","",基本入力!B37)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IF(C30="","",基本入力!B38)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IF(C31="","",基本入力!B39)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IF(C32="","",基本入力!B40)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IF(C33="","",基本入力!B41)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IF(C34="","",基本入力!B42)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IF(C35="","",基本入力!B43)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IF(C36="","",基本入力!B44)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IF(C37="","",基本入力!B45)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IF(C38="","",基本入力!B46)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IF(C39="","",基本入力!B47)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IF(C40="","",基本入力!B48)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IF(C41="","",基本入力!B49)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>
      <c r="F44" s="19"/>
      <c r="G44" s="37"/>
      <c r="H44" s="38"/>
      <c r="I44" s="38"/>
      <c r="J44" s="38"/>
      <c r="K44" s="38"/>
    </row>
    <row r="45" spans="1:45" ht="12.75" hidden="1" customHeight="1">
      <c r="F45" s="19"/>
      <c r="G45" s="37"/>
      <c r="H45" s="38"/>
      <c r="I45" s="38"/>
      <c r="J45" s="38"/>
      <c r="K45" s="38"/>
    </row>
    <row r="46" spans="1:45" ht="12.75" hidden="1" customHeight="1">
      <c r="F46" s="19"/>
      <c r="G46" s="37"/>
      <c r="H46" s="38"/>
      <c r="I46" s="38"/>
      <c r="J46" s="38"/>
      <c r="K46" s="38"/>
    </row>
    <row r="47" spans="1:45" ht="12.75" hidden="1" customHeight="1">
      <c r="F47" s="19"/>
      <c r="G47" s="37"/>
      <c r="H47" s="38"/>
      <c r="I47" s="38"/>
      <c r="J47" s="38"/>
      <c r="K47" s="38"/>
    </row>
    <row r="48" spans="1:45" ht="12.75" hidden="1" customHeight="1">
      <c r="F48" s="19"/>
      <c r="G48" s="37"/>
      <c r="H48" s="38"/>
      <c r="I48" s="38"/>
      <c r="J48" s="38"/>
      <c r="K48" s="38"/>
    </row>
    <row r="49" spans="6:11" ht="12.75" hidden="1" customHeight="1">
      <c r="F49" s="19"/>
      <c r="G49" s="37"/>
      <c r="H49" s="38"/>
      <c r="I49" s="38"/>
      <c r="J49" s="38"/>
      <c r="K49" s="38"/>
    </row>
    <row r="50" spans="6:11" ht="12.75" hidden="1" customHeight="1">
      <c r="G50" s="37"/>
      <c r="H50" s="38"/>
      <c r="I50" s="38"/>
      <c r="J50" s="38"/>
      <c r="K50" s="38"/>
    </row>
    <row r="51" spans="6:11" ht="12.75" hidden="1" customHeight="1">
      <c r="G51" s="37"/>
      <c r="H51" s="38"/>
      <c r="I51" s="38"/>
      <c r="J51" s="38"/>
      <c r="K51" s="38"/>
    </row>
    <row r="52" spans="6:11" ht="12.75" hidden="1" customHeight="1">
      <c r="G52" s="37"/>
      <c r="H52" s="38"/>
      <c r="I52" s="38"/>
      <c r="J52" s="38"/>
      <c r="K52" s="38"/>
    </row>
    <row r="53" spans="6:11" ht="12.75" hidden="1" customHeight="1">
      <c r="G53" s="37"/>
      <c r="H53" s="38"/>
      <c r="I53" s="38"/>
      <c r="J53" s="38"/>
      <c r="K53" s="38"/>
    </row>
    <row r="54" spans="6:11" ht="12.75" hidden="1" customHeight="1">
      <c r="H54" s="38"/>
      <c r="I54" s="38"/>
      <c r="J54" s="38"/>
      <c r="K54" s="38"/>
    </row>
    <row r="55" spans="6:11" ht="12.75" hidden="1" customHeight="1">
      <c r="H55" s="38"/>
      <c r="I55" s="38"/>
      <c r="J55" s="38"/>
      <c r="K55" s="38"/>
    </row>
    <row r="56" spans="6:11" ht="12.75" hidden="1" customHeight="1">
      <c r="H56" s="38"/>
      <c r="I56" s="38"/>
      <c r="J56" s="38"/>
      <c r="K56" s="38"/>
    </row>
    <row r="57" spans="6:11" ht="12.75" hidden="1" customHeight="1">
      <c r="H57" s="38"/>
      <c r="I57" s="38"/>
      <c r="J57" s="38"/>
      <c r="K57" s="38"/>
    </row>
    <row r="58" spans="6:11" ht="12.75" hidden="1" customHeight="1">
      <c r="H58" s="38"/>
      <c r="I58" s="38"/>
      <c r="J58" s="38"/>
      <c r="K58" s="38"/>
    </row>
    <row r="59" spans="6:11" ht="12.75" hidden="1" customHeight="1">
      <c r="H59" s="38"/>
      <c r="I59" s="38"/>
      <c r="J59" s="38"/>
      <c r="K59" s="38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女子一覧</vt:lpstr>
      <vt:lpstr>女子一覧 (2)</vt:lpstr>
      <vt:lpstr>混成様式</vt:lpstr>
      <vt:lpstr>●貼付（事務局）</vt:lpstr>
      <vt:lpstr>混成様式!Print_Area</vt:lpstr>
      <vt:lpstr>女子一覧!Print_Area</vt:lpstr>
      <vt:lpstr>'女子一覧 (2)'!Print_Area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伊藤　浩紀</cp:lastModifiedBy>
  <cp:lastPrinted>2020-05-22T06:14:42Z</cp:lastPrinted>
  <dcterms:created xsi:type="dcterms:W3CDTF">2008-03-21T01:45:02Z</dcterms:created>
  <dcterms:modified xsi:type="dcterms:W3CDTF">2021-03-23T05:43:44Z</dcterms:modified>
</cp:coreProperties>
</file>