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-120" yWindow="-120" windowWidth="29040" windowHeight="15840" tabRatio="862"/>
  </bookViews>
  <sheets>
    <sheet name="入力表・参加種目確認" sheetId="45" r:id="rId1"/>
    <sheet name="申込確認シート" sheetId="41" state="hidden" r:id="rId2"/>
    <sheet name="貼付（事務局）" sheetId="37" r:id="rId3"/>
    <sheet name="①初期設定" sheetId="44" state="hidden" r:id="rId4"/>
  </sheets>
  <definedNames>
    <definedName name="_xlnm._FilterDatabase" localSheetId="2" hidden="1">'貼付（事務局）'!$B$2:$L$41</definedName>
    <definedName name="_xlnm._FilterDatabase" localSheetId="0" hidden="1">入力表・参加種目確認!$AI$14:$AI$58</definedName>
    <definedName name="M400R">入力表・参加種目確認!$DU$14:$DU$20</definedName>
    <definedName name="_xlnm.Print_Area" localSheetId="0">入力表・参加種目確認!$A$1:$CC$122</definedName>
    <definedName name="ひらがな">#REF!</definedName>
    <definedName name="一般" localSheetId="0">入力表・参加種目確認!$CV$14:$CV$74</definedName>
    <definedName name="一般">#REF!</definedName>
    <definedName name="一般女">#REF!</definedName>
    <definedName name="一般女種目" localSheetId="0">入力表・参加種目確認!$DR$14:$DR$50</definedName>
    <definedName name="一般女種目">#REF!</definedName>
    <definedName name="一般女種目変換">#REF!</definedName>
    <definedName name="一般女通し番号">#REF!</definedName>
    <definedName name="一般男">#REF!</definedName>
    <definedName name="一般男種目" localSheetId="0">入力表・参加種目確認!$DP$14:$DP$50</definedName>
    <definedName name="一般男種目">#REF!</definedName>
    <definedName name="一般男種目変換">#REF!</definedName>
    <definedName name="一般男通し番号">#REF!</definedName>
    <definedName name="高校" localSheetId="0">入力表・参加種目確認!$CU$14:$CU$74</definedName>
    <definedName name="高校">#REF!</definedName>
    <definedName name="高校女">#REF!</definedName>
    <definedName name="高校女種目" localSheetId="0">入力表・参加種目確認!$DN$14:$DN$50</definedName>
    <definedName name="高校女種目">#REF!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0">入力表・参加種目確認!$DL$14:$DL$50</definedName>
    <definedName name="高校男種目">#REF!</definedName>
    <definedName name="高校男種目変換">#REF!</definedName>
    <definedName name="高校男通し番号">#REF!</definedName>
    <definedName name="女400R">入力表・参加種目確認!$DV$14:$DV$20</definedName>
    <definedName name="女MR">入力表・参加種目確認!$DX$14:$DX$17</definedName>
    <definedName name="小学" localSheetId="0">入力表・参加種目確認!$CS$14:$CS$74</definedName>
    <definedName name="小学">#REF!</definedName>
    <definedName name="小学女">#REF!</definedName>
    <definedName name="小学女種目" localSheetId="0">入力表・参加種目確認!$DF$14:$DF$50</definedName>
    <definedName name="小学女種目">#REF!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0">入力表・参加種目確認!$DD$14:$DD$50</definedName>
    <definedName name="小学男種目">#REF!</definedName>
    <definedName name="小学男種目変換">#REF!</definedName>
    <definedName name="小学男通し番号">#REF!</definedName>
    <definedName name="男400R">入力表・参加種目確認!$DU$14:$DU$20</definedName>
    <definedName name="男MR">入力表・参加種目確認!$DW$14:$DW$17</definedName>
    <definedName name="中学" localSheetId="0">入力表・参加種目確認!$CT$14:$CT$74</definedName>
    <definedName name="中学">#REF!</definedName>
    <definedName name="中学女">#REF!</definedName>
    <definedName name="中学女種目" localSheetId="0">入力表・参加種目確認!$DJ$14:$DJ$50</definedName>
    <definedName name="中学女種目">#REF!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0">入力表・参加種目確認!$DH$14:$DH$50</definedName>
    <definedName name="中学男種目">#REF!</definedName>
    <definedName name="中学男種目変換">#REF!</definedName>
    <definedName name="中学男通し番号">#REF!</definedName>
    <definedName name="幼児" localSheetId="0">入力表・参加種目確認!$CR$14:$CR$74</definedName>
    <definedName name="幼児">#REF!</definedName>
    <definedName name="幼児女">#REF!</definedName>
    <definedName name="幼児女種目" localSheetId="0">入力表・参加種目確認!#REF!</definedName>
    <definedName name="幼児女種目">#REF!</definedName>
    <definedName name="幼児女種目変換">#REF!</definedName>
    <definedName name="幼児女通し番号">#REF!</definedName>
    <definedName name="幼児男">#REF!</definedName>
    <definedName name="幼児男種目" localSheetId="0">入力表・参加種目確認!#REF!</definedName>
    <definedName name="幼児男種目">#REF!</definedName>
    <definedName name="幼児男種目変換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A1" i="45" l="1"/>
  <c r="AS24" i="45"/>
  <c r="CK14" i="45" l="1"/>
  <c r="CF15" i="45" l="1"/>
  <c r="CF16" i="45"/>
  <c r="CF17" i="45"/>
  <c r="CF18" i="45"/>
  <c r="CF19" i="45"/>
  <c r="CF20" i="45"/>
  <c r="CF21" i="45"/>
  <c r="CF22" i="45"/>
  <c r="CF23" i="45"/>
  <c r="CF24" i="45"/>
  <c r="CF25" i="45"/>
  <c r="CF26" i="45"/>
  <c r="CF27" i="45"/>
  <c r="CF28" i="45"/>
  <c r="CF29" i="45"/>
  <c r="CF30" i="45"/>
  <c r="CF31" i="45"/>
  <c r="CF32" i="45"/>
  <c r="CF33" i="45"/>
  <c r="CF34" i="45"/>
  <c r="CF35" i="45"/>
  <c r="CF36" i="45"/>
  <c r="CF37" i="45"/>
  <c r="CF38" i="45"/>
  <c r="CF39" i="45"/>
  <c r="CF40" i="45"/>
  <c r="CF41" i="45"/>
  <c r="CF42" i="45"/>
  <c r="CF43" i="45"/>
  <c r="CF44" i="45"/>
  <c r="CF45" i="45"/>
  <c r="CF46" i="45"/>
  <c r="CF47" i="45"/>
  <c r="CF48" i="45"/>
  <c r="CF49" i="45"/>
  <c r="CF50" i="45"/>
  <c r="CF51" i="45"/>
  <c r="CF52" i="45"/>
  <c r="CF53" i="45"/>
  <c r="CF14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CE14" i="45"/>
  <c r="AB9" i="45" s="1"/>
  <c r="CL14" i="45"/>
  <c r="S3" i="37" l="1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T4" i="37" l="1"/>
  <c r="U4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Q4" i="37"/>
  <c r="R4" i="37" s="1"/>
  <c r="Q7" i="37"/>
  <c r="R7" i="37" s="1"/>
  <c r="Q8" i="37"/>
  <c r="R8" i="37" s="1"/>
  <c r="Q9" i="37"/>
  <c r="R9" i="37" s="1"/>
  <c r="Q10" i="37"/>
  <c r="R10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J2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4" i="37"/>
  <c r="L32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7" i="37"/>
  <c r="J34" i="37"/>
  <c r="J32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M14" i="45" l="1"/>
  <c r="CN14" i="45"/>
  <c r="CO14" i="45"/>
  <c r="CM15" i="45"/>
  <c r="CN15" i="45"/>
  <c r="CO15" i="45"/>
  <c r="CM16" i="45"/>
  <c r="CN16" i="45"/>
  <c r="CO16" i="45"/>
  <c r="CM17" i="45"/>
  <c r="CN17" i="45"/>
  <c r="CO17" i="45"/>
  <c r="CM18" i="45"/>
  <c r="CN18" i="45"/>
  <c r="CO18" i="45"/>
  <c r="CM19" i="45"/>
  <c r="CN19" i="45"/>
  <c r="CO19" i="45"/>
  <c r="CL15" i="45"/>
  <c r="CL16" i="45"/>
  <c r="CL17" i="45"/>
  <c r="CL18" i="45"/>
  <c r="CL19" i="45"/>
  <c r="CL20" i="45"/>
  <c r="CM20" i="45"/>
  <c r="CN20" i="45"/>
  <c r="CO20" i="45"/>
  <c r="CL21" i="45"/>
  <c r="CM21" i="45"/>
  <c r="CN21" i="45"/>
  <c r="CO21" i="45"/>
  <c r="CL22" i="45"/>
  <c r="CM22" i="45"/>
  <c r="CN22" i="45"/>
  <c r="CO22" i="45"/>
  <c r="CL23" i="45"/>
  <c r="CM23" i="45"/>
  <c r="CN23" i="45"/>
  <c r="CO23" i="45"/>
  <c r="CL24" i="45"/>
  <c r="CM24" i="45"/>
  <c r="CN24" i="45"/>
  <c r="CO24" i="45"/>
  <c r="CL25" i="45"/>
  <c r="CM25" i="45"/>
  <c r="CN25" i="45"/>
  <c r="CO25" i="45"/>
  <c r="CL26" i="45"/>
  <c r="CM26" i="45"/>
  <c r="CN26" i="45"/>
  <c r="CO26" i="45"/>
  <c r="CL27" i="45"/>
  <c r="CM27" i="45"/>
  <c r="CN27" i="45"/>
  <c r="CO27" i="45"/>
  <c r="CL28" i="45"/>
  <c r="CM28" i="45"/>
  <c r="CN28" i="45"/>
  <c r="CO28" i="45"/>
  <c r="CL29" i="45"/>
  <c r="CM29" i="45"/>
  <c r="CN29" i="45"/>
  <c r="CO29" i="45"/>
  <c r="CL30" i="45"/>
  <c r="CM30" i="45"/>
  <c r="CN30" i="45"/>
  <c r="CO30" i="45"/>
  <c r="CL31" i="45"/>
  <c r="CM31" i="45"/>
  <c r="CN31" i="45"/>
  <c r="CO31" i="45"/>
  <c r="CL32" i="45"/>
  <c r="CM32" i="45"/>
  <c r="CN32" i="45"/>
  <c r="CO32" i="45"/>
  <c r="CL33" i="45"/>
  <c r="CM33" i="45"/>
  <c r="CN33" i="45"/>
  <c r="CO33" i="45"/>
  <c r="CL34" i="45"/>
  <c r="CM34" i="45"/>
  <c r="CN34" i="45"/>
  <c r="CO34" i="45"/>
  <c r="CL35" i="45"/>
  <c r="CM35" i="45"/>
  <c r="CN35" i="45"/>
  <c r="CO35" i="45"/>
  <c r="CL36" i="45"/>
  <c r="CM36" i="45"/>
  <c r="CN36" i="45"/>
  <c r="CO36" i="45"/>
  <c r="CL37" i="45"/>
  <c r="CM37" i="45"/>
  <c r="CN37" i="45"/>
  <c r="CO37" i="45"/>
  <c r="CL38" i="45"/>
  <c r="CM38" i="45"/>
  <c r="CN38" i="45"/>
  <c r="CO38" i="45"/>
  <c r="CL39" i="45"/>
  <c r="CM39" i="45"/>
  <c r="CN39" i="45"/>
  <c r="CO39" i="45"/>
  <c r="CL40" i="45"/>
  <c r="CM40" i="45"/>
  <c r="CN40" i="45"/>
  <c r="CO40" i="45"/>
  <c r="CL41" i="45"/>
  <c r="CM41" i="45"/>
  <c r="CN41" i="45"/>
  <c r="CO41" i="45"/>
  <c r="CL42" i="45"/>
  <c r="CM42" i="45"/>
  <c r="CN42" i="45"/>
  <c r="CO42" i="45"/>
  <c r="CL43" i="45"/>
  <c r="CM43" i="45"/>
  <c r="CN43" i="45"/>
  <c r="CO43" i="45"/>
  <c r="CL44" i="45"/>
  <c r="CM44" i="45"/>
  <c r="CN44" i="45"/>
  <c r="CO44" i="45"/>
  <c r="CL45" i="45"/>
  <c r="CM45" i="45"/>
  <c r="CN45" i="45"/>
  <c r="CO45" i="45"/>
  <c r="CL46" i="45"/>
  <c r="CM46" i="45"/>
  <c r="CN46" i="45"/>
  <c r="CO46" i="45"/>
  <c r="CL47" i="45"/>
  <c r="CM47" i="45"/>
  <c r="CN47" i="45"/>
  <c r="CO47" i="45"/>
  <c r="CL48" i="45"/>
  <c r="CM48" i="45"/>
  <c r="CN48" i="45"/>
  <c r="CO48" i="45"/>
  <c r="CL49" i="45"/>
  <c r="CM49" i="45"/>
  <c r="CN49" i="45"/>
  <c r="CO49" i="45"/>
  <c r="CL50" i="45"/>
  <c r="CM50" i="45"/>
  <c r="CN50" i="45"/>
  <c r="CO50" i="45"/>
  <c r="CL51" i="45"/>
  <c r="CM51" i="45"/>
  <c r="CN51" i="45"/>
  <c r="CO51" i="45"/>
  <c r="CL52" i="45"/>
  <c r="CM52" i="45"/>
  <c r="CN52" i="45"/>
  <c r="CO52" i="45"/>
  <c r="CL53" i="45"/>
  <c r="CM53" i="45"/>
  <c r="CN53" i="45"/>
  <c r="CO53" i="45"/>
  <c r="AC2" i="37" l="1"/>
  <c r="AE2" i="37"/>
  <c r="AD2" i="37"/>
  <c r="AF2" i="37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Q52" i="44"/>
  <c r="P52" i="44"/>
  <c r="O52" i="44"/>
  <c r="N52" i="44"/>
  <c r="E52" i="44"/>
  <c r="C52" i="44"/>
  <c r="D52" i="44"/>
  <c r="B52" i="44"/>
  <c r="E45" i="44"/>
  <c r="E46" i="44"/>
  <c r="E47" i="44"/>
  <c r="E44" i="44"/>
  <c r="AE9" i="45" s="1"/>
  <c r="E42" i="44"/>
  <c r="E43" i="44"/>
  <c r="E41" i="44"/>
  <c r="E39" i="44"/>
  <c r="E40" i="44"/>
  <c r="E38" i="44"/>
  <c r="E36" i="44"/>
  <c r="E37" i="44"/>
  <c r="E35" i="44"/>
  <c r="E33" i="44"/>
  <c r="E34" i="44"/>
  <c r="E32" i="44"/>
  <c r="AE6" i="45" s="1"/>
  <c r="Z56" i="44" l="1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AG2" i="37"/>
  <c r="AH2" i="37"/>
  <c r="DO50" i="45"/>
  <c r="DP50" i="45" s="1"/>
  <c r="DK49" i="45"/>
  <c r="DL49" i="45" s="1"/>
  <c r="DO48" i="45"/>
  <c r="DP48" i="45" s="1"/>
  <c r="DK47" i="45"/>
  <c r="DL47" i="45" s="1"/>
  <c r="DO46" i="45"/>
  <c r="DP46" i="45" s="1"/>
  <c r="DK45" i="45"/>
  <c r="DL45" i="45" s="1"/>
  <c r="DO44" i="45"/>
  <c r="DP44" i="45" s="1"/>
  <c r="DK43" i="45"/>
  <c r="DL43" i="45" s="1"/>
  <c r="DO42" i="45"/>
  <c r="DP42" i="45" s="1"/>
  <c r="DK41" i="45"/>
  <c r="DL41" i="45" s="1"/>
  <c r="DO40" i="45"/>
  <c r="DP40" i="45" s="1"/>
  <c r="DK39" i="45"/>
  <c r="DL39" i="45" s="1"/>
  <c r="DO38" i="45"/>
  <c r="DP38" i="45" s="1"/>
  <c r="DK37" i="45"/>
  <c r="DL37" i="45" s="1"/>
  <c r="DO36" i="45"/>
  <c r="DP36" i="45" s="1"/>
  <c r="DK35" i="45"/>
  <c r="DL35" i="45" s="1"/>
  <c r="DO34" i="45"/>
  <c r="DP34" i="45" s="1"/>
  <c r="DK33" i="45"/>
  <c r="DL33" i="45" s="1"/>
  <c r="DO32" i="45"/>
  <c r="DP32" i="45" s="1"/>
  <c r="DK31" i="45"/>
  <c r="DL31" i="45" s="1"/>
  <c r="DO30" i="45"/>
  <c r="DP30" i="45" s="1"/>
  <c r="DK29" i="45"/>
  <c r="DL29" i="45" s="1"/>
  <c r="DO28" i="45"/>
  <c r="DP28" i="45" s="1"/>
  <c r="DK27" i="45"/>
  <c r="DL27" i="45" s="1"/>
  <c r="DO26" i="45"/>
  <c r="DP26" i="45" s="1"/>
  <c r="DK25" i="45"/>
  <c r="DL25" i="45" s="1"/>
  <c r="DO24" i="45"/>
  <c r="DP24" i="45" s="1"/>
  <c r="DK23" i="45"/>
  <c r="DL23" i="45" s="1"/>
  <c r="DO22" i="45"/>
  <c r="DP22" i="45" s="1"/>
  <c r="DK21" i="45"/>
  <c r="DL21" i="45" s="1"/>
  <c r="DO20" i="45"/>
  <c r="DP20" i="45" s="1"/>
  <c r="DK19" i="45"/>
  <c r="DL19" i="45" s="1"/>
  <c r="DK18" i="45"/>
  <c r="DL18" i="45" s="1"/>
  <c r="DO16" i="45"/>
  <c r="DP16" i="45" s="1"/>
  <c r="DI15" i="45"/>
  <c r="DJ15" i="45" s="1"/>
  <c r="AO56" i="44"/>
  <c r="AO57" i="44" s="1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DI49" i="45"/>
  <c r="DJ49" i="45" s="1"/>
  <c r="DI47" i="45"/>
  <c r="DJ47" i="45" s="1"/>
  <c r="DI45" i="45"/>
  <c r="DJ45" i="45" s="1"/>
  <c r="DI43" i="45"/>
  <c r="DJ43" i="45" s="1"/>
  <c r="DI41" i="45"/>
  <c r="DJ41" i="45" s="1"/>
  <c r="DI39" i="45"/>
  <c r="DJ39" i="45" s="1"/>
  <c r="DI37" i="45"/>
  <c r="DJ37" i="45" s="1"/>
  <c r="DI35" i="45"/>
  <c r="DJ35" i="45" s="1"/>
  <c r="DI33" i="45"/>
  <c r="DJ33" i="45" s="1"/>
  <c r="DI31" i="45"/>
  <c r="DJ31" i="45" s="1"/>
  <c r="DI29" i="45"/>
  <c r="DJ29" i="45" s="1"/>
  <c r="DI27" i="45"/>
  <c r="DJ27" i="45" s="1"/>
  <c r="DI25" i="45"/>
  <c r="DJ25" i="45" s="1"/>
  <c r="DI23" i="45"/>
  <c r="DJ23" i="45" s="1"/>
  <c r="DI21" i="45"/>
  <c r="DJ21" i="45" s="1"/>
  <c r="DI18" i="45"/>
  <c r="DJ18" i="45" s="1"/>
  <c r="DK17" i="45"/>
  <c r="DL17" i="45" s="1"/>
  <c r="DO15" i="45"/>
  <c r="DP15" i="45" s="1"/>
  <c r="DI19" i="45"/>
  <c r="DJ19" i="45" s="1"/>
  <c r="DK50" i="45"/>
  <c r="DL50" i="45" s="1"/>
  <c r="DO49" i="45"/>
  <c r="DP49" i="45" s="1"/>
  <c r="DK48" i="45"/>
  <c r="DL48" i="45" s="1"/>
  <c r="DO47" i="45"/>
  <c r="DP47" i="45" s="1"/>
  <c r="DK46" i="45"/>
  <c r="DL46" i="45" s="1"/>
  <c r="DO45" i="45"/>
  <c r="DP45" i="45" s="1"/>
  <c r="DK44" i="45"/>
  <c r="DL44" i="45" s="1"/>
  <c r="DO43" i="45"/>
  <c r="DP43" i="45" s="1"/>
  <c r="DK42" i="45"/>
  <c r="DL42" i="45" s="1"/>
  <c r="DO41" i="45"/>
  <c r="DP41" i="45" s="1"/>
  <c r="DK40" i="45"/>
  <c r="DL40" i="45" s="1"/>
  <c r="DO39" i="45"/>
  <c r="DP39" i="45" s="1"/>
  <c r="DK38" i="45"/>
  <c r="DL38" i="45" s="1"/>
  <c r="DO37" i="45"/>
  <c r="DP37" i="45" s="1"/>
  <c r="DK36" i="45"/>
  <c r="DL36" i="45" s="1"/>
  <c r="DO35" i="45"/>
  <c r="DP35" i="45" s="1"/>
  <c r="DK34" i="45"/>
  <c r="DL34" i="45" s="1"/>
  <c r="DO33" i="45"/>
  <c r="DP33" i="45" s="1"/>
  <c r="DK32" i="45"/>
  <c r="DL32" i="45" s="1"/>
  <c r="DO31" i="45"/>
  <c r="DP31" i="45" s="1"/>
  <c r="DK30" i="45"/>
  <c r="DL30" i="45" s="1"/>
  <c r="DO29" i="45"/>
  <c r="DP29" i="45" s="1"/>
  <c r="DK28" i="45"/>
  <c r="DL28" i="45" s="1"/>
  <c r="DO27" i="45"/>
  <c r="DP27" i="45" s="1"/>
  <c r="DK26" i="45"/>
  <c r="DL26" i="45" s="1"/>
  <c r="DO25" i="45"/>
  <c r="DP25" i="45" s="1"/>
  <c r="DK24" i="45"/>
  <c r="DL24" i="45" s="1"/>
  <c r="DO23" i="45"/>
  <c r="DP23" i="45" s="1"/>
  <c r="DK22" i="45"/>
  <c r="DL22" i="45" s="1"/>
  <c r="DO21" i="45"/>
  <c r="DP21" i="45" s="1"/>
  <c r="DK20" i="45"/>
  <c r="DL20" i="45" s="1"/>
  <c r="DO19" i="45"/>
  <c r="DP19" i="45" s="1"/>
  <c r="DO18" i="45"/>
  <c r="DP18" i="45" s="1"/>
  <c r="DI17" i="45"/>
  <c r="DJ17" i="45" s="1"/>
  <c r="DK16" i="45"/>
  <c r="DL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I16" i="45"/>
  <c r="DJ16" i="45" s="1"/>
  <c r="DI50" i="45"/>
  <c r="DJ50" i="45" s="1"/>
  <c r="DI48" i="45"/>
  <c r="DJ48" i="45" s="1"/>
  <c r="DI46" i="45"/>
  <c r="DJ46" i="45" s="1"/>
  <c r="DI44" i="45"/>
  <c r="DJ44" i="45" s="1"/>
  <c r="DI42" i="45"/>
  <c r="DJ42" i="45" s="1"/>
  <c r="DI40" i="45"/>
  <c r="DJ40" i="45" s="1"/>
  <c r="DI38" i="45"/>
  <c r="DJ38" i="45" s="1"/>
  <c r="DI36" i="45"/>
  <c r="DJ36" i="45" s="1"/>
  <c r="DI34" i="45"/>
  <c r="DJ34" i="45" s="1"/>
  <c r="DI32" i="45"/>
  <c r="DJ32" i="45" s="1"/>
  <c r="DI30" i="45"/>
  <c r="DJ30" i="45" s="1"/>
  <c r="DI28" i="45"/>
  <c r="DJ28" i="45" s="1"/>
  <c r="DI26" i="45"/>
  <c r="DJ26" i="45" s="1"/>
  <c r="DI24" i="45"/>
  <c r="DJ24" i="45" s="1"/>
  <c r="DI22" i="45"/>
  <c r="DJ22" i="45" s="1"/>
  <c r="DI20" i="45"/>
  <c r="DJ20" i="45" s="1"/>
  <c r="DO17" i="45"/>
  <c r="DP17" i="45" s="1"/>
  <c r="DK15" i="45"/>
  <c r="DL15" i="45" s="1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M52" i="44"/>
  <c r="AC52" i="44"/>
  <c r="AA52" i="44" l="1"/>
  <c r="Z148" i="44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AI2" i="37"/>
  <c r="DG19" i="45"/>
  <c r="DH19" i="45" s="1"/>
  <c r="DQ45" i="45"/>
  <c r="DR45" i="45" s="1"/>
  <c r="DG27" i="45"/>
  <c r="DH27" i="45" s="1"/>
  <c r="DQ20" i="45"/>
  <c r="DR20" i="45" s="1"/>
  <c r="DM23" i="45"/>
  <c r="DN23" i="45" s="1"/>
  <c r="DQ28" i="45"/>
  <c r="DR28" i="45" s="1"/>
  <c r="DM31" i="45"/>
  <c r="DN31" i="45" s="1"/>
  <c r="DQ36" i="45"/>
  <c r="DR36" i="45" s="1"/>
  <c r="DM39" i="45"/>
  <c r="DN39" i="45" s="1"/>
  <c r="DQ44" i="45"/>
  <c r="DR44" i="45" s="1"/>
  <c r="DM47" i="45"/>
  <c r="DN47" i="45" s="1"/>
  <c r="DE35" i="45"/>
  <c r="DF35" i="45" s="1"/>
  <c r="DE20" i="45"/>
  <c r="DF20" i="45" s="1"/>
  <c r="DG23" i="45"/>
  <c r="DH23" i="45" s="1"/>
  <c r="DG31" i="45"/>
  <c r="DH31" i="45" s="1"/>
  <c r="DG39" i="45"/>
  <c r="DH39" i="45" s="1"/>
  <c r="DG47" i="45"/>
  <c r="DH47" i="45" s="1"/>
  <c r="DE42" i="45"/>
  <c r="DF42" i="45" s="1"/>
  <c r="DE26" i="45"/>
  <c r="DF26" i="45" s="1"/>
  <c r="DM16" i="45"/>
  <c r="DN16" i="45" s="1"/>
  <c r="DQ19" i="45"/>
  <c r="DR19" i="45" s="1"/>
  <c r="DM22" i="45"/>
  <c r="DN22" i="45" s="1"/>
  <c r="DQ27" i="45"/>
  <c r="DR27" i="45" s="1"/>
  <c r="DM30" i="45"/>
  <c r="DN30" i="45" s="1"/>
  <c r="DQ35" i="45"/>
  <c r="DR35" i="45" s="1"/>
  <c r="DM38" i="45"/>
  <c r="DN38" i="45" s="1"/>
  <c r="DQ43" i="45"/>
  <c r="DR43" i="45" s="1"/>
  <c r="DM46" i="45"/>
  <c r="DN46" i="45" s="1"/>
  <c r="DE45" i="45"/>
  <c r="DF45" i="45" s="1"/>
  <c r="DE29" i="45"/>
  <c r="DF29" i="45" s="1"/>
  <c r="DE17" i="45"/>
  <c r="DF17" i="45" s="1"/>
  <c r="DG24" i="45"/>
  <c r="DH24" i="45" s="1"/>
  <c r="DG32" i="45"/>
  <c r="DH32" i="45" s="1"/>
  <c r="DG40" i="45"/>
  <c r="DH40" i="45" s="1"/>
  <c r="DG48" i="45"/>
  <c r="DH48" i="45" s="1"/>
  <c r="DE36" i="45"/>
  <c r="DF36" i="45" s="1"/>
  <c r="DG18" i="45"/>
  <c r="DH18" i="45" s="1"/>
  <c r="AN52" i="44"/>
  <c r="DM18" i="45"/>
  <c r="DN18" i="45" s="1"/>
  <c r="DM21" i="45"/>
  <c r="DN21" i="45" s="1"/>
  <c r="DQ26" i="45"/>
  <c r="DR26" i="45" s="1"/>
  <c r="DM29" i="45"/>
  <c r="DN29" i="45" s="1"/>
  <c r="DQ34" i="45"/>
  <c r="DR34" i="45" s="1"/>
  <c r="DM37" i="45"/>
  <c r="DN37" i="45" s="1"/>
  <c r="DQ42" i="45"/>
  <c r="DR42" i="45" s="1"/>
  <c r="DM45" i="45"/>
  <c r="DN45" i="45" s="1"/>
  <c r="DQ50" i="45"/>
  <c r="DR50" i="45" s="1"/>
  <c r="DE31" i="45"/>
  <c r="DF31" i="45" s="1"/>
  <c r="DE18" i="45"/>
  <c r="DF18" i="45" s="1"/>
  <c r="DQ17" i="45"/>
  <c r="DR17" i="45" s="1"/>
  <c r="DG21" i="45"/>
  <c r="DH21" i="45" s="1"/>
  <c r="DG29" i="45"/>
  <c r="DH29" i="45" s="1"/>
  <c r="DG37" i="45"/>
  <c r="DH37" i="45" s="1"/>
  <c r="DG45" i="45"/>
  <c r="DH45" i="45" s="1"/>
  <c r="DE38" i="45"/>
  <c r="DF38" i="45" s="1"/>
  <c r="DE22" i="45"/>
  <c r="DF22" i="45" s="1"/>
  <c r="DM20" i="45"/>
  <c r="DN20" i="45" s="1"/>
  <c r="G90" i="45" s="1"/>
  <c r="DQ25" i="45"/>
  <c r="DR25" i="45" s="1"/>
  <c r="DM28" i="45"/>
  <c r="DN28" i="45" s="1"/>
  <c r="DQ33" i="45"/>
  <c r="DR33" i="45" s="1"/>
  <c r="DM36" i="45"/>
  <c r="DN36" i="45" s="1"/>
  <c r="DQ41" i="45"/>
  <c r="DR41" i="45" s="1"/>
  <c r="DM44" i="45"/>
  <c r="DN44" i="45" s="1"/>
  <c r="DQ49" i="45"/>
  <c r="DR49" i="45" s="1"/>
  <c r="DE41" i="45"/>
  <c r="DF41" i="45" s="1"/>
  <c r="DE25" i="45"/>
  <c r="DF25" i="45" s="1"/>
  <c r="DE15" i="45"/>
  <c r="DF15" i="45" s="1"/>
  <c r="DQ15" i="45"/>
  <c r="DR15" i="45" s="1"/>
  <c r="DG22" i="45"/>
  <c r="DH22" i="45" s="1"/>
  <c r="DG30" i="45"/>
  <c r="DH30" i="45" s="1"/>
  <c r="DG38" i="45"/>
  <c r="DH38" i="45" s="1"/>
  <c r="DG46" i="45"/>
  <c r="DH46" i="45" s="1"/>
  <c r="DE48" i="45"/>
  <c r="DF48" i="45" s="1"/>
  <c r="DE32" i="45"/>
  <c r="DF32" i="45" s="1"/>
  <c r="DE47" i="45"/>
  <c r="DF47" i="45" s="1"/>
  <c r="AL52" i="44"/>
  <c r="DM19" i="45"/>
  <c r="DN19" i="45" s="1"/>
  <c r="DQ24" i="45"/>
  <c r="DR24" i="45" s="1"/>
  <c r="DM27" i="45"/>
  <c r="DN27" i="45" s="1"/>
  <c r="DQ32" i="45"/>
  <c r="DR32" i="45" s="1"/>
  <c r="DM35" i="45"/>
  <c r="DN35" i="45" s="1"/>
  <c r="DQ40" i="45"/>
  <c r="DR40" i="45" s="1"/>
  <c r="DM43" i="45"/>
  <c r="DN43" i="45" s="1"/>
  <c r="DQ48" i="45"/>
  <c r="DR48" i="45" s="1"/>
  <c r="DE43" i="45"/>
  <c r="DF43" i="45" s="1"/>
  <c r="DE27" i="45"/>
  <c r="DF27" i="45" s="1"/>
  <c r="DE16" i="45"/>
  <c r="DF16" i="45" s="1"/>
  <c r="DM15" i="45"/>
  <c r="DN15" i="45" s="1"/>
  <c r="DG35" i="45"/>
  <c r="DH35" i="45" s="1"/>
  <c r="DG43" i="45"/>
  <c r="DH43" i="45" s="1"/>
  <c r="DE50" i="45"/>
  <c r="DF50" i="45" s="1"/>
  <c r="DE34" i="45"/>
  <c r="DF34" i="45" s="1"/>
  <c r="DG15" i="45"/>
  <c r="DH15" i="45" s="1"/>
  <c r="DQ23" i="45"/>
  <c r="DR23" i="45" s="1"/>
  <c r="DM26" i="45"/>
  <c r="DN26" i="45" s="1"/>
  <c r="DQ31" i="45"/>
  <c r="DR31" i="45" s="1"/>
  <c r="DM34" i="45"/>
  <c r="DN34" i="45" s="1"/>
  <c r="DQ39" i="45"/>
  <c r="DR39" i="45" s="1"/>
  <c r="DM42" i="45"/>
  <c r="DN42" i="45" s="1"/>
  <c r="DQ47" i="45"/>
  <c r="DR47" i="45" s="1"/>
  <c r="DM50" i="45"/>
  <c r="DN50" i="45" s="1"/>
  <c r="DE37" i="45"/>
  <c r="DF37" i="45" s="1"/>
  <c r="DE21" i="45"/>
  <c r="DF21" i="45" s="1"/>
  <c r="DG20" i="45"/>
  <c r="DH20" i="45" s="1"/>
  <c r="DG28" i="45"/>
  <c r="DH28" i="45" s="1"/>
  <c r="DG36" i="45"/>
  <c r="DH36" i="45" s="1"/>
  <c r="DG44" i="45"/>
  <c r="DH44" i="45" s="1"/>
  <c r="DE44" i="45"/>
  <c r="DF44" i="45" s="1"/>
  <c r="DE28" i="45"/>
  <c r="DF28" i="45" s="1"/>
  <c r="DQ16" i="45"/>
  <c r="DR16" i="45" s="1"/>
  <c r="DQ22" i="45"/>
  <c r="DR22" i="45" s="1"/>
  <c r="DM25" i="45"/>
  <c r="DN25" i="45" s="1"/>
  <c r="DQ30" i="45"/>
  <c r="DR30" i="45" s="1"/>
  <c r="DM33" i="45"/>
  <c r="DN33" i="45" s="1"/>
  <c r="DQ38" i="45"/>
  <c r="DR38" i="45" s="1"/>
  <c r="DM41" i="45"/>
  <c r="DN41" i="45" s="1"/>
  <c r="DQ46" i="45"/>
  <c r="DR46" i="45" s="1"/>
  <c r="DM49" i="45"/>
  <c r="DN49" i="45" s="1"/>
  <c r="DE39" i="45"/>
  <c r="DF39" i="45" s="1"/>
  <c r="DE23" i="45"/>
  <c r="DF23" i="45" s="1"/>
  <c r="DG25" i="45"/>
  <c r="DH25" i="45" s="1"/>
  <c r="DG33" i="45"/>
  <c r="DH33" i="45" s="1"/>
  <c r="DG41" i="45"/>
  <c r="DH41" i="45" s="1"/>
  <c r="DG49" i="45"/>
  <c r="DH49" i="45" s="1"/>
  <c r="DE46" i="45"/>
  <c r="DF46" i="45" s="1"/>
  <c r="DE30" i="45"/>
  <c r="DF30" i="45" s="1"/>
  <c r="DQ18" i="45"/>
  <c r="DR18" i="45" s="1"/>
  <c r="DQ21" i="45"/>
  <c r="DR21" i="45" s="1"/>
  <c r="DM24" i="45"/>
  <c r="DN24" i="45" s="1"/>
  <c r="DQ29" i="45"/>
  <c r="DR29" i="45" s="1"/>
  <c r="DM32" i="45"/>
  <c r="DN32" i="45" s="1"/>
  <c r="DQ37" i="45"/>
  <c r="DR37" i="45" s="1"/>
  <c r="DM40" i="45"/>
  <c r="DN40" i="45" s="1"/>
  <c r="DM48" i="45"/>
  <c r="DN48" i="45" s="1"/>
  <c r="DE49" i="45"/>
  <c r="DF49" i="45" s="1"/>
  <c r="DE33" i="45"/>
  <c r="DF33" i="45" s="1"/>
  <c r="DE19" i="45"/>
  <c r="DF19" i="45" s="1"/>
  <c r="DG17" i="45"/>
  <c r="DH17" i="45" s="1"/>
  <c r="DM17" i="45"/>
  <c r="DN17" i="45" s="1"/>
  <c r="DG26" i="45"/>
  <c r="DH26" i="45" s="1"/>
  <c r="DG34" i="45"/>
  <c r="DH34" i="45" s="1"/>
  <c r="DG42" i="45"/>
  <c r="DH42" i="45" s="1"/>
  <c r="DG50" i="45"/>
  <c r="DH50" i="45" s="1"/>
  <c r="DE40" i="45"/>
  <c r="DF40" i="45" s="1"/>
  <c r="DE24" i="45"/>
  <c r="DF24" i="45" s="1"/>
  <c r="DG16" i="45"/>
  <c r="DH16" i="45" s="1"/>
  <c r="AO52" i="44"/>
  <c r="DC26" i="45" l="1"/>
  <c r="DD26" i="45" s="1"/>
  <c r="G105" i="45"/>
  <c r="G106" i="45"/>
  <c r="DC28" i="45"/>
  <c r="DD28" i="45" s="1"/>
  <c r="G74" i="45" s="1"/>
  <c r="DC16" i="45"/>
  <c r="DD16" i="45" s="1"/>
  <c r="G62" i="45" s="1"/>
  <c r="DC24" i="45"/>
  <c r="DD24" i="45" s="1"/>
  <c r="G70" i="45" s="1"/>
  <c r="DC19" i="45"/>
  <c r="DD19" i="45" s="1"/>
  <c r="G65" i="45" s="1"/>
  <c r="DC22" i="45"/>
  <c r="DD22" i="45" s="1"/>
  <c r="G68" i="45" s="1"/>
  <c r="G72" i="45"/>
  <c r="DC17" i="45"/>
  <c r="DD17" i="45" s="1"/>
  <c r="G63" i="45" s="1"/>
  <c r="DC25" i="45"/>
  <c r="DD25" i="45" s="1"/>
  <c r="G71" i="45" s="1"/>
  <c r="DC27" i="45"/>
  <c r="DD27" i="45" s="1"/>
  <c r="G73" i="45" s="1"/>
  <c r="DC18" i="45"/>
  <c r="DD18" i="45" s="1"/>
  <c r="G64" i="45" s="1"/>
  <c r="DC21" i="45"/>
  <c r="DD21" i="45" s="1"/>
  <c r="G67" i="45" s="1"/>
  <c r="DC15" i="45"/>
  <c r="DD15" i="45" s="1"/>
  <c r="G61" i="45" s="1"/>
  <c r="DC23" i="45"/>
  <c r="DD23" i="45" s="1"/>
  <c r="G69" i="45" s="1"/>
  <c r="DC20" i="45"/>
  <c r="DD20" i="45" s="1"/>
  <c r="G66" i="45" s="1"/>
  <c r="DC50" i="45"/>
  <c r="DD50" i="45" s="1"/>
  <c r="DC39" i="45"/>
  <c r="DD39" i="45" s="1"/>
  <c r="DC46" i="45"/>
  <c r="DD46" i="45" s="1"/>
  <c r="Z52" i="44"/>
  <c r="DC32" i="45"/>
  <c r="DD32" i="45" s="1"/>
  <c r="G78" i="45" s="1"/>
  <c r="DC35" i="45"/>
  <c r="DD35" i="45" s="1"/>
  <c r="G81" i="45" s="1"/>
  <c r="DC29" i="45"/>
  <c r="DD29" i="45" s="1"/>
  <c r="G75" i="45" s="1"/>
  <c r="DC36" i="45"/>
  <c r="DD36" i="45" s="1"/>
  <c r="G82" i="45" s="1"/>
  <c r="DC47" i="45"/>
  <c r="DD47" i="45" s="1"/>
  <c r="DC40" i="45"/>
  <c r="DD40" i="45" s="1"/>
  <c r="DC34" i="45"/>
  <c r="DD34" i="45" s="1"/>
  <c r="G80" i="45" s="1"/>
  <c r="DC37" i="45"/>
  <c r="DD37" i="45" s="1"/>
  <c r="G83" i="45" s="1"/>
  <c r="DC44" i="45"/>
  <c r="DD44" i="45" s="1"/>
  <c r="DC30" i="45"/>
  <c r="DD30" i="45" s="1"/>
  <c r="G76" i="45" s="1"/>
  <c r="DC41" i="45"/>
  <c r="DD41" i="45" s="1"/>
  <c r="DC43" i="45"/>
  <c r="DD43" i="45" s="1"/>
  <c r="DC33" i="45"/>
  <c r="DD33" i="45" s="1"/>
  <c r="G79" i="45" s="1"/>
  <c r="DC42" i="45"/>
  <c r="DD42" i="45" s="1"/>
  <c r="DC45" i="45"/>
  <c r="DD45" i="45" s="1"/>
  <c r="DC31" i="45"/>
  <c r="DD31" i="45" s="1"/>
  <c r="G77" i="45" s="1"/>
  <c r="DC38" i="45"/>
  <c r="DD38" i="45" s="1"/>
  <c r="G84" i="45" s="1"/>
  <c r="DC49" i="45"/>
  <c r="DD49" i="45" s="1"/>
  <c r="DC48" i="45"/>
  <c r="DD48" i="45" s="1"/>
  <c r="G99" i="45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S18" i="37"/>
  <c r="AZ17" i="37"/>
  <c r="AY17" i="37"/>
  <c r="AW17" i="37"/>
  <c r="AV17" i="37"/>
  <c r="AT17" i="37"/>
  <c r="AS17" i="37"/>
  <c r="AZ16" i="37"/>
  <c r="AY16" i="37"/>
  <c r="AW16" i="37"/>
  <c r="AV16" i="37"/>
  <c r="AT16" i="37"/>
  <c r="AS16" i="37"/>
  <c r="AZ15" i="37"/>
  <c r="AY15" i="37"/>
  <c r="AW15" i="37"/>
  <c r="AV15" i="37"/>
  <c r="AT15" i="37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N4" i="37"/>
  <c r="AO4" i="37"/>
  <c r="AQ4" i="37"/>
  <c r="AR4" i="37"/>
  <c r="AK5" i="37"/>
  <c r="AL5" i="37"/>
  <c r="AN5" i="37"/>
  <c r="AO5" i="37"/>
  <c r="AQ5" i="37"/>
  <c r="AR5" i="37"/>
  <c r="AK6" i="37"/>
  <c r="AL6" i="37"/>
  <c r="AN6" i="37"/>
  <c r="AO6" i="37"/>
  <c r="AQ6" i="37"/>
  <c r="AR6" i="37"/>
  <c r="AK7" i="37"/>
  <c r="AL7" i="37"/>
  <c r="AN7" i="37"/>
  <c r="AO7" i="37"/>
  <c r="AQ7" i="37"/>
  <c r="AR7" i="37"/>
  <c r="AK8" i="37"/>
  <c r="AL8" i="37"/>
  <c r="AN8" i="37"/>
  <c r="AO8" i="37"/>
  <c r="AQ8" i="37"/>
  <c r="AR8" i="37"/>
  <c r="AK9" i="37"/>
  <c r="AL9" i="37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N22" i="37"/>
  <c r="AO22" i="37"/>
  <c r="AQ22" i="37"/>
  <c r="AR22" i="37"/>
  <c r="AK23" i="37"/>
  <c r="AL23" i="37"/>
  <c r="AN23" i="37"/>
  <c r="AO23" i="37"/>
  <c r="AQ23" i="37"/>
  <c r="AR23" i="37"/>
  <c r="AK24" i="37"/>
  <c r="AL24" i="37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N26" i="37"/>
  <c r="AO26" i="37"/>
  <c r="AQ26" i="37"/>
  <c r="AR26" i="37"/>
  <c r="AK27" i="37"/>
  <c r="AL27" i="37"/>
  <c r="AN27" i="37"/>
  <c r="AO27" i="37"/>
  <c r="AQ27" i="37"/>
  <c r="AR27" i="37"/>
  <c r="AK28" i="37"/>
  <c r="AL28" i="37"/>
  <c r="AN28" i="37"/>
  <c r="AO28" i="37"/>
  <c r="AQ28" i="37"/>
  <c r="AR28" i="37"/>
  <c r="AK29" i="37"/>
  <c r="AL29" i="37"/>
  <c r="AN29" i="37"/>
  <c r="AO29" i="37"/>
  <c r="AQ29" i="37"/>
  <c r="AR29" i="37"/>
  <c r="AK30" i="37"/>
  <c r="AL30" i="37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B31" i="37"/>
  <c r="B32" i="37"/>
  <c r="I32" i="37" s="1"/>
  <c r="B33" i="37"/>
  <c r="B34" i="37"/>
  <c r="I34" i="37" s="1"/>
  <c r="B35" i="37"/>
  <c r="B36" i="37"/>
  <c r="B37" i="37"/>
  <c r="I37" i="37" s="1"/>
  <c r="B38" i="37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AM4" i="37" l="1"/>
  <c r="AM29" i="37"/>
  <c r="AM23" i="37"/>
  <c r="I38" i="37"/>
  <c r="J38" i="37"/>
  <c r="I36" i="37"/>
  <c r="L36" i="37"/>
  <c r="J36" i="37"/>
  <c r="I30" i="37"/>
  <c r="J30" i="37"/>
  <c r="I35" i="37"/>
  <c r="L35" i="37"/>
  <c r="J35" i="37"/>
  <c r="I33" i="37"/>
  <c r="L33" i="37"/>
  <c r="J33" i="37"/>
  <c r="I31" i="37"/>
  <c r="L31" i="37"/>
  <c r="J31" i="37"/>
  <c r="I39" i="37"/>
  <c r="N39" i="37"/>
  <c r="L39" i="37"/>
  <c r="J39" i="37"/>
  <c r="I3" i="37"/>
  <c r="N3" i="37"/>
  <c r="L3" i="37"/>
  <c r="J3" i="37"/>
  <c r="I2" i="37"/>
  <c r="L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Q11" i="37" s="1"/>
  <c r="R11" i="37" s="1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P12" i="37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M38" i="37" s="1"/>
  <c r="AP49" i="45"/>
  <c r="AP48" i="45"/>
  <c r="AP47" i="45"/>
  <c r="AP46" i="45"/>
  <c r="AP45" i="45"/>
  <c r="AM33" i="37" s="1"/>
  <c r="AP44" i="45"/>
  <c r="AP43" i="45"/>
  <c r="AP42" i="45"/>
  <c r="AM30" i="37" s="1"/>
  <c r="AP41" i="45"/>
  <c r="AP40" i="45"/>
  <c r="AM28" i="37" s="1"/>
  <c r="AP39" i="45"/>
  <c r="AM27" i="37" s="1"/>
  <c r="AP38" i="45"/>
  <c r="AM26" i="37" s="1"/>
  <c r="AP37" i="45"/>
  <c r="AP36" i="45"/>
  <c r="AM24" i="37" s="1"/>
  <c r="AP35" i="45"/>
  <c r="AP34" i="45"/>
  <c r="AM22" i="37" s="1"/>
  <c r="AP33" i="45"/>
  <c r="AP31" i="45"/>
  <c r="AP30" i="45"/>
  <c r="AP28" i="45"/>
  <c r="AM16" i="37" s="1"/>
  <c r="AP27" i="45"/>
  <c r="AP26" i="45"/>
  <c r="AM14" i="37" s="1"/>
  <c r="AP25" i="45"/>
  <c r="AP24" i="45"/>
  <c r="AP23" i="45"/>
  <c r="AM11" i="37" s="1"/>
  <c r="AP22" i="45"/>
  <c r="AP21" i="45"/>
  <c r="AM9" i="37" s="1"/>
  <c r="AP20" i="45"/>
  <c r="AM8" i="37" s="1"/>
  <c r="AP19" i="45"/>
  <c r="AM7" i="37" s="1"/>
  <c r="AP18" i="45"/>
  <c r="AM6" i="37" s="1"/>
  <c r="AP16" i="45"/>
  <c r="AP15" i="45"/>
  <c r="AS17" i="45"/>
  <c r="AP5" i="37" s="1"/>
  <c r="AP29" i="45"/>
  <c r="AS32" i="45"/>
  <c r="AP20" i="37" s="1"/>
  <c r="AP51" i="45"/>
  <c r="AP53" i="45"/>
  <c r="AP14" i="45"/>
  <c r="Q6" i="37" l="1"/>
  <c r="R6" i="37" s="1"/>
  <c r="T6" i="37"/>
  <c r="U6" i="37" s="1"/>
  <c r="Q2" i="37"/>
  <c r="R2" i="37" s="1"/>
  <c r="T2" i="37"/>
  <c r="U2" i="37" s="1"/>
  <c r="Q5" i="37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M5" i="37" s="1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8" i="45"/>
  <c r="AE7" i="45"/>
  <c r="CK15" i="45"/>
  <c r="CK16" i="45"/>
  <c r="CK17" i="45"/>
  <c r="CK18" i="45"/>
  <c r="CK19" i="45"/>
  <c r="CK20" i="45"/>
  <c r="CK21" i="45"/>
  <c r="CK22" i="45"/>
  <c r="CK23" i="45"/>
  <c r="CK24" i="45"/>
  <c r="CK25" i="45"/>
  <c r="CK26" i="45"/>
  <c r="CK27" i="45"/>
  <c r="CK28" i="45"/>
  <c r="CK29" i="45"/>
  <c r="CK30" i="45"/>
  <c r="CK31" i="45"/>
  <c r="CK32" i="45"/>
  <c r="CK33" i="45"/>
  <c r="CK34" i="45"/>
  <c r="CK35" i="45"/>
  <c r="CK36" i="45"/>
  <c r="CK37" i="45"/>
  <c r="CK38" i="45"/>
  <c r="CK39" i="45"/>
  <c r="CK40" i="45"/>
  <c r="CK41" i="45"/>
  <c r="CK42" i="45"/>
  <c r="CK43" i="45"/>
  <c r="CK44" i="45"/>
  <c r="CK45" i="45"/>
  <c r="CK46" i="45"/>
  <c r="CK47" i="45"/>
  <c r="CK48" i="45"/>
  <c r="CK49" i="45"/>
  <c r="CK50" i="45"/>
  <c r="CK51" i="45"/>
  <c r="CK52" i="45"/>
  <c r="CK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AU35" i="37" s="1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AU33" i="37" s="1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AU31" i="37" s="1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AU18" i="37" s="1"/>
  <c r="BU29" i="45"/>
  <c r="BF17" i="37" s="1"/>
  <c r="BR29" i="45"/>
  <c r="BG29" i="45"/>
  <c r="AX17" i="37" s="1"/>
  <c r="BD29" i="45"/>
  <c r="AU17" i="37" s="1"/>
  <c r="BU28" i="45"/>
  <c r="BF16" i="37" s="1"/>
  <c r="BR28" i="45"/>
  <c r="BG28" i="45"/>
  <c r="AX16" i="37" s="1"/>
  <c r="BD28" i="45"/>
  <c r="AU16" i="37" s="1"/>
  <c r="BU27" i="45"/>
  <c r="BF15" i="37" s="1"/>
  <c r="BR27" i="45"/>
  <c r="BG27" i="45"/>
  <c r="AX15" i="37" s="1"/>
  <c r="BD27" i="45"/>
  <c r="AU15" i="37" s="1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AU13" i="37" s="1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57" i="45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1" i="45" l="1"/>
  <c r="Z119" i="45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<sst xmlns="http://schemas.openxmlformats.org/spreadsheetml/2006/main" count="1089" uniqueCount="686">
  <si>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</si>
  <si>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</si>
  <si>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</si>
  <si>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</si>
  <si>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</si>
  <si>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</si>
  <si>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</si>
  <si>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</si>
  <si>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</si>
  <si>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</si>
  <si>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</si>
  <si>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</si>
  <si>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</si>
  <si>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</si>
  <si>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</si>
  <si>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</si>
  <si>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</si>
  <si>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</si>
  <si>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</si>
  <si>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</si>
  <si>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</si>
  <si>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</si>
  <si>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</si>
  <si>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</si>
  <si>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</si>
  <si>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</si>
  <si>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</si>
  <si>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</si>
  <si>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</si>
  <si>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</si>
  <si>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</si>
  <si>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</si>
  <si>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</si>
  <si>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</si>
  <si>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</si>
  <si>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</si>
  <si>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</si>
  <si>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</si>
  <si>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</si>
  <si>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</si>
  <si>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</si>
  <si>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</si>
  <si>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</si>
  <si>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</si>
  <si>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</si>
  <si>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</si>
  <si>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</si>
  <si>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</si>
  <si>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</si>
  <si>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</si>
  <si>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</si>
  <si>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</si>
  <si>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</si>
  <si>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</si>
  <si>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</si>
  <si>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</si>
  <si>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</si>
  <si>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</si>
  <si>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</si>
  <si>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</si>
  <si>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</si>
  <si>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</si>
  <si>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</si>
  <si>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</si>
  <si>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</si>
  <si>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</si>
  <si>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</si>
  <si>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</si>
  <si>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</si>
  <si>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</si>
  <si>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</si>
  <si>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</si>
  <si>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</si>
  <si>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</si>
  <si>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</si>
  <si>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</si>
  <si>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</si>
  <si>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</si>
  <si>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</si>
  <si>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</si>
  <si>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</si>
  <si>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</si>
  <si>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</si>
  <si>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</si>
  <si>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</si>
  <si>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</si>
  <si>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</si>
  <si>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</si>
  <si>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</si>
  <si>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</si>
  <si>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</si>
  <si>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</si>
  <si>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</si>
  <si>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</si>
  <si>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</si>
  <si>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</si>
  <si>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</si>
  <si>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</si>
  <si>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</si>
  <si>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</si>
  <si>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</si>
  <si>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</si>
  <si>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</si>
  <si>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</si>
  <si>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</si>
  <si>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</si>
  <si>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</si>
  <si>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</si>
  <si>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</si>
  <si>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</si>
  <si>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</si>
  <si>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</si>
  <si>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</si>
  <si>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</si>
  <si>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</si>
  <si>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</si>
  <si>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</si>
  <si>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</si>
  <si>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</si>
  <si>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</si>
  <si>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</si>
  <si>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</si>
  <si>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</si>
  <si>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</si>
  <si>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</si>
  <si>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</si>
  <si>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</si>
  <si>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</si>
  <si>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</si>
  <si>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</si>
  <si>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</si>
  <si>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</si>
  <si>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</si>
  <si>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</si>
  <si>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</si>
  <si>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</si>
  <si>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</si>
  <si>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</si>
  <si>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</si>
  <si>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</si>
  <si>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</si>
  <si>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</si>
  <si>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</si>
  <si>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</si>
  <si>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</si>
  <si>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</si>
  <si>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</si>
  <si>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</si>
  <si>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</si>
  <si>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</si>
  <si>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</si>
  <si>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</si>
  <si>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</si>
  <si>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</si>
  <si>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</si>
  <si>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</si>
  <si>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</si>
  <si>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</si>
  <si>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</si>
  <si>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</si>
  <si>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</si>
  <si>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</si>
  <si>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</si>
  <si>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</si>
  <si>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</si>
  <si>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</si>
  <si>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</si>
  <si>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</si>
  <si>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</si>
  <si>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</si>
  <si>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</si>
  <si>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</si>
  <si>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</si>
  <si>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</si>
  <si>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</si>
  <si>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</si>
  <si>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</si>
  <si>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</si>
  <si>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</si>
  <si>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</si>
  <si>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</si>
  <si>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</si>
  <si>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</si>
  <si>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</si>
  <si>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</si>
  <si>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</si>
  <si>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</si>
  <si>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</si>
  <si>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</si>
  <si>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</si>
  <si>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</si>
  <si>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</si>
  <si>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</si>
  <si>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</si>
  <si>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</si>
  <si>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</si>
  <si>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</si>
  <si>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</si>
  <si>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</si>
  <si>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</si>
  <si>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</si>
  <si>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</si>
  <si>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</si>
  <si>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</si>
  <si>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</si>
  <si>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</si>
  <si>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</si>
  <si>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</si>
  <si>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</si>
  <si>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</si>
  <si>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</si>
  <si>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</si>
  <si>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</si>
  <si>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</si>
  <si>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</si>
  <si>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</si>
  <si>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</si>
  <si>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</si>
  <si>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</si>
  <si>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</si>
  <si>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</si>
  <si>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</si>
  <si>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</si>
  <si>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</si>
  <si>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</si>
  <si>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</si>
  <si>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</si>
  <si>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</si>
  <si>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</si>
  <si>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</si>
  <si>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</si>
  <si>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</si>
  <si>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</si>
  <si>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</si>
  <si>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</si>
  <si>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</si>
  <si>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</si>
  <si>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</si>
  <si>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</si>
  <si>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</si>
  <si>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</si>
  <si>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</si>
  <si>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</si>
  <si>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</si>
  <si>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</si>
  <si>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</si>
  <si>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</si>
  <si>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</si>
  <si>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</si>
  <si>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</si>
  <si>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</si>
  <si>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</si>
  <si>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</si>
  <si>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</si>
  <si>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</si>
  <si>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</si>
  <si>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</si>
  <si>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</si>
  <si>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</si>
  <si>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</si>
  <si>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</si>
  <si>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</si>
  <si>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</si>
  <si>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</si>
  <si>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</si>
  <si>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</si>
  <si>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</si>
  <si>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</si>
  <si>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</si>
  <si>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</si>
  <si>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</si>
  <si>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</si>
  <si>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</si>
  <si>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</si>
  <si>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</si>
  <si>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</si>
  <si>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</si>
  <si>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</si>
  <si>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</si>
  <si>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</si>
  <si>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</si>
  <si>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</si>
  <si>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</si>
  <si>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</si>
  <si>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</si>
  <si>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</si>
  <si>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</si>
  <si>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</si>
  <si>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</si>
  <si>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</si>
  <si>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</si>
  <si>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</si>
  <si>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</si>
  <si>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</si>
  <si>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</si>
  <si>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</si>
  <si>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</si>
  <si>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</si>
  <si>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</si>
  <si>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</si>
  <si>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</si>
  <si>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</si>
  <si>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</si>
  <si>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</si>
  <si>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</si>
  <si>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</si>
  <si>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</si>
  <si>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</si>
  <si>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</si>
  <si>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</si>
  <si>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</si>
  <si>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</si>
  <si>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</si>
  <si>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</si>
  <si>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</si>
  <si>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</si>
  <si>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</si>
  <si>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</si>
  <si>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</si>
  <si>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</si>
  <si>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</si>
  <si>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</si>
  <si>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</si>
  <si>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</si>
  <si>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</si>
  <si>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</si>
  <si>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</si>
  <si>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</si>
  <si>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</si>
  <si>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</si>
  <si>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</si>
  <si>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</si>
  <si>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</si>
  <si>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</si>
  <si>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</si>
  <si>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斜里知床ｳﾄﾛ学校</t>
  </si>
  <si>
    <t>上湧別中</t>
  </si>
  <si>
    <t>湧別上湧別中</t>
  </si>
  <si>
    <t>北見留辺蘂中</t>
  </si>
  <si>
    <t>北見温根湯中</t>
  </si>
  <si>
    <t>北見端野中</t>
  </si>
  <si>
    <t>ｵﾎｰﾂｸAC(中学)</t>
  </si>
  <si>
    <t>別海中央中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</si>
  <si>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</si>
  <si>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</si>
  <si>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</si>
  <si>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</si>
  <si>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</si>
  <si>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</si>
  <si>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</si>
  <si>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</si>
  <si>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</si>
  <si>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</si>
  <si>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</si>
  <si>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</si>
  <si>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</si>
  <si>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</si>
  <si>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</si>
  <si>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</si>
  <si>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</si>
  <si>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</si>
  <si>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</si>
  <si>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</si>
  <si>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</si>
  <si>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</si>
  <si>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</si>
  <si>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</si>
  <si>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</si>
  <si>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</si>
  <si>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</si>
  <si>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</si>
  <si>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</si>
  <si>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</si>
  <si>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</si>
  <si>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</si>
  <si>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</si>
  <si>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</si>
  <si>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</si>
  <si>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</si>
  <si>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</si>
  <si>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</si>
  <si>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</si>
  <si>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</si>
  <si>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</si>
  <si>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</si>
  <si>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</si>
  <si>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</si>
  <si>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</si>
  <si>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</si>
  <si>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</si>
  <si>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</si>
  <si>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</si>
  <si>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</si>
  <si>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</si>
  <si>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</si>
  <si>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</si>
  <si>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</si>
  <si>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</si>
  <si>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</si>
  <si>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</si>
  <si>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</si>
  <si>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</si>
  <si>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</si>
  <si>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</si>
  <si>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</si>
  <si>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</si>
  <si>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</si>
  <si>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</si>
  <si>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</si>
  <si>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</si>
  <si>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</si>
  <si>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</si>
  <si>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</si>
  <si>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</si>
  <si>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</si>
  <si>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</si>
  <si>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</si>
  <si>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</si>
  <si>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</si>
  <si>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</si>
  <si>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</si>
  <si>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</si>
  <si>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共通男子100m</t>
  </si>
  <si>
    <t>共通男子200m</t>
  </si>
  <si>
    <t>共通男子300m</t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</si>
  <si>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</si>
  <si>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</si>
  <si>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</si>
  <si>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</si>
  <si>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</si>
  <si>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</si>
  <si>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</si>
  <si>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</si>
  <si>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</si>
  <si>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</si>
  <si>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</si>
  <si>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</si>
  <si>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</si>
  <si>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</si>
  <si>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</si>
  <si>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</si>
  <si>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</si>
  <si>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</si>
  <si>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</si>
  <si>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</si>
  <si>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</si>
  <si>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</si>
  <si>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</si>
  <si>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</si>
  <si>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</si>
  <si>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</si>
  <si>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</si>
  <si>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</si>
  <si>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</si>
  <si>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</si>
  <si>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</si>
  <si>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</si>
  <si>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</si>
  <si>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</si>
  <si>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</si>
  <si>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</si>
  <si>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</si>
  <si>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</si>
  <si>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</si>
  <si>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</si>
  <si>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</si>
  <si>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</si>
  <si>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</si>
  <si>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</si>
  <si>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</si>
  <si>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</si>
  <si>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中学男子400m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</si>
  <si>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</si>
  <si>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</si>
  <si>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</si>
  <si>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</si>
  <si>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</si>
  <si>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</si>
  <si>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</si>
  <si>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</si>
  <si>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</si>
  <si>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</si>
  <si>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</si>
  <si>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</si>
  <si>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</si>
  <si>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</si>
  <si>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</si>
  <si>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</si>
  <si>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</si>
  <si>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</si>
  <si>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</si>
  <si>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</si>
  <si>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</si>
  <si>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</si>
  <si>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</si>
  <si>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</si>
  <si>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</si>
  <si>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</si>
  <si>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</si>
  <si>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</si>
  <si>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</si>
  <si>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</si>
  <si>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</si>
  <si>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</si>
  <si>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</si>
  <si>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</si>
  <si>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</si>
  <si>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</si>
  <si>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</si>
  <si>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</si>
  <si>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</si>
  <si>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</si>
  <si>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</si>
  <si>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</si>
  <si>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</si>
  <si>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</si>
  <si>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</si>
  <si>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</si>
  <si>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</si>
  <si>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</si>
  <si>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</si>
  <si>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</si>
  <si>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共通女子100m</t>
  </si>
  <si>
    <t>共通女子200m</t>
  </si>
  <si>
    <t>共通女子300m</t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</si>
  <si>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</si>
  <si>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</si>
  <si>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</si>
  <si>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</si>
  <si>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</si>
  <si>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</si>
  <si>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</si>
  <si>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</si>
  <si>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</si>
  <si>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</si>
  <si>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</si>
  <si>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</si>
  <si>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</si>
  <si>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</si>
  <si>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</si>
  <si>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</si>
  <si>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</si>
  <si>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</si>
  <si>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</si>
  <si>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</si>
  <si>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</si>
  <si>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</si>
  <si>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</si>
  <si>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</si>
  <si>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</si>
  <si>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</si>
  <si>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</si>
  <si>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</si>
  <si>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</si>
  <si>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</si>
  <si>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</si>
  <si>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</si>
  <si>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</si>
  <si>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</si>
  <si>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</si>
  <si>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</si>
  <si>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</si>
  <si>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</si>
  <si>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</si>
  <si>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</si>
  <si>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中学女子200m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</si>
  <si>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</si>
  <si>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</si>
  <si>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</si>
  <si>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</si>
  <si>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</si>
  <si>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</si>
  <si>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</si>
  <si>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</si>
  <si>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</si>
  <si>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</si>
  <si>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</si>
  <si>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</si>
  <si>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</si>
  <si>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</si>
  <si>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</si>
  <si>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</si>
  <si>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</si>
  <si>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</si>
  <si>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</si>
  <si>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</si>
  <si>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</si>
  <si>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</si>
  <si>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</si>
  <si>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</si>
  <si>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</si>
  <si>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</si>
  <si>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</si>
  <si>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</si>
  <si>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</si>
  <si>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</si>
  <si>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</si>
  <si>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</si>
  <si>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</si>
  <si>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</si>
  <si>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</si>
  <si>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</si>
  <si>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</si>
  <si>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</si>
  <si>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</si>
  <si>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</si>
  <si>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</si>
  <si>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</si>
  <si>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</si>
  <si>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</si>
  <si>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</si>
  <si>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</si>
  <si>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</si>
  <si>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</si>
  <si>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</si>
  <si>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</si>
  <si>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</si>
  <si>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</si>
  <si>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</si>
  <si>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</si>
  <si>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</si>
  <si>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</si>
  <si>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</si>
  <si>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</si>
  <si>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</si>
  <si>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</si>
  <si>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</si>
  <si>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</si>
  <si>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</si>
  <si>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中学男子1年100mH(0.762m)</t>
    <rPh sb="5" eb="6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</si>
  <si>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</si>
  <si>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</si>
  <si>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</si>
  <si>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</si>
  <si>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</si>
  <si>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</si>
  <si>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</si>
  <si>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</si>
  <si>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</si>
  <si>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中学女子1年1000m</t>
    <rPh sb="5" eb="6">
      <t>ネン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</si>
  <si>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</si>
  <si>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</si>
  <si>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</si>
  <si>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</si>
  <si>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</si>
  <si>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</si>
  <si>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</si>
  <si>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</si>
  <si>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</si>
  <si>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</si>
  <si>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</si>
  <si>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</si>
  <si>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女子A</t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</si>
  <si>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</si>
  <si>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</si>
  <si>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</si>
  <si>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</si>
  <si>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</si>
  <si>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</si>
  <si>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</si>
  <si>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</si>
  <si>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</si>
  <si>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</si>
  <si>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</si>
  <si>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</si>
  <si>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</si>
  <si>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</si>
  <si>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審判員</t>
    <rPh sb="0" eb="3">
      <t>シンパンイン</t>
    </rPh>
    <phoneticPr fontId="2"/>
  </si>
  <si>
    <t>混成競技は、記入不要！</t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</si>
  <si>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</si>
  <si>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</si>
  <si>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</si>
  <si>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</si>
  <si>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</si>
  <si>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</si>
  <si>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</si>
  <si>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</si>
  <si>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</si>
  <si>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</si>
  <si>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</si>
  <si>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</si>
  <si>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共通男子三段跳</t>
    <rPh sb="4" eb="6">
      <t>サンダン</t>
    </rPh>
    <phoneticPr fontId="2"/>
  </si>
  <si>
    <t>オホーツク陸協　記録会第１戦（高校・一般）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</si>
  <si>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オホーツク陸協　記録会第１戦（中学）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</si>
  <si>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r>
      <t>長距離種目についてもベスト記録は1/100まで</t>
    </r>
    <r>
      <rPr>
        <b/>
        <u val="double"/>
        <sz val="10"/>
        <color theme="1"/>
        <rFont val="ＭＳ ゴシック"/>
        <family val="3"/>
        <charset val="128"/>
      </rPr>
      <t>必ず</t>
    </r>
    <r>
      <rPr>
        <b/>
        <sz val="10"/>
        <color theme="1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</si>
  <si>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不明な点は・・・
オホーツク陸協　記録委員長
豊原　隆之まで連絡お願いします。
勤務先：湧別町立湧別中学校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7">
      <t>ユウベツチョウ</t>
    </rPh>
    <rPh sb="47" eb="48">
      <t>リツ</t>
    </rPh>
    <rPh sb="48" eb="50">
      <t>ユウベツ</t>
    </rPh>
    <rPh sb="50" eb="53">
      <t>チュウガッコウ</t>
    </rPh>
    <rPh sb="54" eb="55">
      <t>ケイ</t>
    </rPh>
    <rPh sb="56" eb="57">
      <t>オビ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</si>
</sst>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30" xfId="0" applyNumberFormat="1" applyFont="1" applyFill="1" applyBorder="1" applyAlignment="1" applyProtection="1">
      <alignment vertical="center" shrinkToFit="1"/>
    </xf>
    <xf numFmtId="1" fontId="8" fillId="0" borderId="30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2" fontId="31" fillId="0" borderId="0" xfId="0" applyNumberFormat="1" applyFont="1" applyFill="1" applyAlignment="1" applyProtection="1">
      <alignment horizontal="center" vertical="center" shrinkToFit="1"/>
    </xf>
    <xf numFmtId="2" fontId="31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6" borderId="15" xfId="0" applyFont="1" applyFill="1" applyBorder="1" applyAlignment="1" applyProtection="1">
      <alignment horizontal="center" vertical="center" shrinkToFit="1"/>
      <protection locked="0"/>
    </xf>
    <xf numFmtId="0" fontId="40" fillId="0" borderId="4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7" borderId="4" xfId="0" applyFont="1" applyFill="1" applyBorder="1" applyAlignment="1" applyProtection="1">
      <alignment horizontal="center" vertical="center" shrinkToFit="1"/>
      <protection locked="0"/>
    </xf>
    <xf numFmtId="0" fontId="40" fillId="7" borderId="15" xfId="0" applyFont="1" applyFill="1" applyBorder="1" applyAlignment="1" applyProtection="1">
      <alignment horizontal="center" vertical="center" shrinkToFit="1"/>
      <protection locked="0"/>
    </xf>
    <xf numFmtId="0" fontId="45" fillId="0" borderId="1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6" fillId="3" borderId="1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2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8" fillId="9" borderId="41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2" fillId="6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vertical="center" shrinkToFit="1"/>
      <protection locked="0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38" xfId="0" applyFont="1" applyFill="1" applyBorder="1" applyAlignment="1" applyProtection="1">
      <alignment horizontal="center" vertical="center" shrinkToFit="1"/>
    </xf>
    <xf numFmtId="0" fontId="55" fillId="0" borderId="0" xfId="0" applyFont="1" applyFill="1" applyAlignment="1" applyProtection="1">
      <alignment vertical="center" shrinkToFit="1"/>
    </xf>
    <xf numFmtId="0" fontId="55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57" fillId="0" borderId="2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vertical="center" shrinkToFit="1"/>
    </xf>
    <xf numFmtId="1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</xf>
    <xf numFmtId="1" fontId="2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vertical="center" shrinkToFit="1"/>
    </xf>
    <xf numFmtId="6" fontId="58" fillId="0" borderId="0" xfId="2" applyNumberFormat="1" applyFont="1" applyFill="1" applyBorder="1" applyAlignment="1" applyProtection="1">
      <alignment vertical="center" shrinkToFit="1"/>
    </xf>
    <xf numFmtId="2" fontId="26" fillId="0" borderId="0" xfId="0" applyNumberFormat="1" applyFont="1" applyFill="1" applyAlignment="1" applyProtection="1">
      <alignment horizontal="center" vertical="center" shrinkToFit="1"/>
    </xf>
    <xf numFmtId="2" fontId="26" fillId="0" borderId="0" xfId="0" applyNumberFormat="1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38" fillId="9" borderId="41" xfId="0" quotePrefix="1" applyFont="1" applyFill="1" applyBorder="1" applyAlignment="1" applyProtection="1">
      <alignment horizontal="left" vertical="center" shrinkToFit="1"/>
      <protection locked="0"/>
    </xf>
    <xf numFmtId="1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</xf>
    <xf numFmtId="1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53" fillId="0" borderId="30" xfId="0" applyFont="1" applyFill="1" applyBorder="1" applyAlignment="1" applyProtection="1">
      <alignment horizontal="center" vertical="center" shrinkToFit="1"/>
    </xf>
    <xf numFmtId="0" fontId="53" fillId="0" borderId="7" xfId="0" applyFont="1" applyFill="1" applyBorder="1" applyAlignment="1" applyProtection="1">
      <alignment horizontal="center" vertical="center" shrinkToFit="1"/>
    </xf>
    <xf numFmtId="0" fontId="53" fillId="0" borderId="1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53" fillId="0" borderId="2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46" fillId="0" borderId="16" xfId="0" applyFont="1" applyFill="1" applyBorder="1" applyAlignment="1" applyProtection="1">
      <alignment horizontal="left" vertical="top" wrapText="1" shrinkToFit="1"/>
    </xf>
    <xf numFmtId="0" fontId="46" fillId="0" borderId="17" xfId="0" applyFont="1" applyFill="1" applyBorder="1" applyAlignment="1" applyProtection="1">
      <alignment horizontal="left" vertical="top" shrinkToFit="1"/>
    </xf>
    <xf numFmtId="0" fontId="46" fillId="0" borderId="18" xfId="0" applyFont="1" applyFill="1" applyBorder="1" applyAlignment="1" applyProtection="1">
      <alignment horizontal="left" vertical="top" shrinkToFit="1"/>
    </xf>
    <xf numFmtId="0" fontId="46" fillId="0" borderId="22" xfId="0" applyFont="1" applyFill="1" applyBorder="1" applyAlignment="1" applyProtection="1">
      <alignment horizontal="left" vertical="top" shrinkToFit="1"/>
    </xf>
    <xf numFmtId="0" fontId="46" fillId="0" borderId="0" xfId="0" applyFont="1" applyFill="1" applyBorder="1" applyAlignment="1" applyProtection="1">
      <alignment horizontal="left" vertical="top" shrinkToFit="1"/>
    </xf>
    <xf numFmtId="0" fontId="46" fillId="0" borderId="23" xfId="0" applyFont="1" applyFill="1" applyBorder="1" applyAlignment="1" applyProtection="1">
      <alignment horizontal="left" vertical="top" shrinkToFit="1"/>
    </xf>
    <xf numFmtId="0" fontId="46" fillId="0" borderId="19" xfId="0" applyFont="1" applyFill="1" applyBorder="1" applyAlignment="1" applyProtection="1">
      <alignment horizontal="left" vertical="top" shrinkToFit="1"/>
    </xf>
    <xf numFmtId="0" fontId="46" fillId="0" borderId="20" xfId="0" applyFont="1" applyFill="1" applyBorder="1" applyAlignment="1" applyProtection="1">
      <alignment horizontal="left" vertical="top" shrinkToFit="1"/>
    </xf>
    <xf numFmtId="0" fontId="46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7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17" fillId="0" borderId="37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52" fillId="0" borderId="2" xfId="0" applyFont="1" applyFill="1" applyBorder="1" applyAlignment="1" applyProtection="1">
      <alignment horizontal="center" vertical="center" shrinkToFit="1"/>
    </xf>
    <xf numFmtId="0" fontId="52" fillId="0" borderId="24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7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6" xfId="0" applyFont="1" applyFill="1" applyBorder="1" applyAlignment="1" applyProtection="1">
      <alignment horizontal="center" vertical="center" shrinkToFit="1"/>
    </xf>
    <xf numFmtId="0" fontId="51" fillId="0" borderId="35" xfId="0" applyFont="1" applyFill="1" applyBorder="1" applyAlignment="1" applyProtection="1">
      <alignment horizontal="center" vertical="center" shrinkToFit="1"/>
    </xf>
    <xf numFmtId="0" fontId="25" fillId="0" borderId="32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64" fillId="0" borderId="6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textRotation="255" shrinkToFit="1"/>
    </xf>
    <xf numFmtId="0" fontId="62" fillId="0" borderId="32" xfId="0" applyFont="1" applyFill="1" applyBorder="1" applyAlignment="1" applyProtection="1">
      <alignment horizontal="center" vertical="center" textRotation="255" shrinkToFit="1"/>
    </xf>
    <xf numFmtId="0" fontId="63" fillId="0" borderId="6" xfId="0" applyFont="1" applyFill="1" applyBorder="1" applyAlignment="1" applyProtection="1">
      <alignment horizontal="center" vertical="center" textRotation="255" shrinkToFit="1"/>
    </xf>
    <xf numFmtId="0" fontId="63" fillId="0" borderId="1" xfId="0" applyFont="1" applyFill="1" applyBorder="1" applyAlignment="1" applyProtection="1">
      <alignment horizontal="center" vertical="center" textRotation="255" shrinkToFit="1"/>
    </xf>
    <xf numFmtId="0" fontId="47" fillId="4" borderId="16" xfId="0" applyFont="1" applyFill="1" applyBorder="1" applyAlignment="1" applyProtection="1">
      <alignment horizontal="left" vertical="center" wrapText="1"/>
    </xf>
    <xf numFmtId="0" fontId="47" fillId="4" borderId="17" xfId="0" applyFont="1" applyFill="1" applyBorder="1" applyAlignment="1" applyProtection="1">
      <alignment horizontal="left" vertical="center" wrapText="1"/>
    </xf>
    <xf numFmtId="0" fontId="47" fillId="4" borderId="18" xfId="0" applyFont="1" applyFill="1" applyBorder="1" applyAlignment="1" applyProtection="1">
      <alignment horizontal="left" vertical="center" wrapText="1"/>
    </xf>
    <xf numFmtId="0" fontId="47" fillId="4" borderId="19" xfId="0" applyFont="1" applyFill="1" applyBorder="1" applyAlignment="1" applyProtection="1">
      <alignment horizontal="left" vertical="center" wrapText="1"/>
    </xf>
    <xf numFmtId="0" fontId="47" fillId="4" borderId="20" xfId="0" applyFont="1" applyFill="1" applyBorder="1" applyAlignment="1" applyProtection="1">
      <alignment horizontal="left" vertical="center" wrapText="1"/>
    </xf>
    <xf numFmtId="0" fontId="47" fillId="4" borderId="21" xfId="0" applyFont="1" applyFill="1" applyBorder="1" applyAlignment="1" applyProtection="1">
      <alignment horizontal="left" vertical="center" wrapTex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0" fillId="4" borderId="1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26" fillId="8" borderId="7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distributed" vertical="center" shrinkToFit="1"/>
    </xf>
    <xf numFmtId="0" fontId="51" fillId="0" borderId="50" xfId="0" applyFont="1" applyFill="1" applyBorder="1" applyAlignment="1" applyProtection="1">
      <alignment horizontal="distributed" vertical="center" shrinkToFit="1"/>
    </xf>
    <xf numFmtId="0" fontId="51" fillId="0" borderId="7" xfId="0" applyFont="1" applyFill="1" applyBorder="1" applyAlignment="1" applyProtection="1">
      <alignment horizontal="distributed" vertical="center" shrinkToFit="1"/>
    </xf>
    <xf numFmtId="0" fontId="51" fillId="0" borderId="33" xfId="0" applyFont="1" applyFill="1" applyBorder="1" applyAlignment="1" applyProtection="1">
      <alignment horizontal="distributed" vertical="center" shrinkToFit="1"/>
    </xf>
    <xf numFmtId="0" fontId="51" fillId="0" borderId="34" xfId="0" applyFont="1" applyFill="1" applyBorder="1" applyAlignment="1" applyProtection="1">
      <alignment horizontal="distributed" vertical="center" shrinkToFit="1"/>
    </xf>
    <xf numFmtId="0" fontId="51" fillId="0" borderId="35" xfId="0" applyFont="1" applyFill="1" applyBorder="1" applyAlignment="1" applyProtection="1">
      <alignment horizontal="distributed" vertical="center" shrinkToFit="1"/>
    </xf>
    <xf numFmtId="0" fontId="52" fillId="0" borderId="9" xfId="0" applyFont="1" applyFill="1" applyBorder="1" applyAlignment="1" applyProtection="1">
      <alignment horizontal="distributed" vertical="center" shrinkToFit="1"/>
    </xf>
    <xf numFmtId="0" fontId="52" fillId="0" borderId="3" xfId="0" applyFont="1" applyFill="1" applyBorder="1" applyAlignment="1" applyProtection="1">
      <alignment horizontal="distributed" vertical="center" shrinkToFit="1"/>
    </xf>
    <xf numFmtId="0" fontId="52" fillId="0" borderId="12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distributed" vertical="center" shrinkToFit="1"/>
    </xf>
    <xf numFmtId="0" fontId="52" fillId="0" borderId="50" xfId="0" applyFont="1" applyFill="1" applyBorder="1" applyAlignment="1" applyProtection="1">
      <alignment horizontal="distributed" vertical="center" shrinkToFit="1"/>
    </xf>
    <xf numFmtId="0" fontId="52" fillId="0" borderId="7" xfId="0" applyFont="1" applyFill="1" applyBorder="1" applyAlignment="1" applyProtection="1">
      <alignment horizontal="distributed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29" fillId="0" borderId="1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1" xfId="0" applyFont="1" applyFill="1" applyBorder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horizontal="center" vertical="center" shrinkToFit="1"/>
    </xf>
    <xf numFmtId="0" fontId="22" fillId="8" borderId="52" xfId="0" applyFont="1" applyFill="1" applyBorder="1" applyAlignment="1" applyProtection="1">
      <alignment horizontal="center" vertical="center" shrinkToFit="1"/>
    </xf>
    <xf numFmtId="0" fontId="22" fillId="8" borderId="53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38" fontId="22" fillId="0" borderId="1" xfId="2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2" fillId="8" borderId="2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</xf>
    <xf numFmtId="0" fontId="57" fillId="0" borderId="1" xfId="0" applyFont="1" applyFill="1" applyBorder="1" applyAlignment="1" applyProtection="1">
      <alignment horizontal="center" vertical="center" shrinkToFit="1"/>
    </xf>
    <xf numFmtId="38" fontId="58" fillId="0" borderId="1" xfId="2" applyFont="1" applyFill="1" applyBorder="1" applyAlignment="1" applyProtection="1">
      <alignment horizontal="center" vertical="center" shrinkToFit="1"/>
    </xf>
    <xf numFmtId="0" fontId="30" fillId="0" borderId="0" xfId="4" applyFont="1" applyFill="1" applyBorder="1" applyAlignment="1" applyProtection="1">
      <alignment horizontal="center" vertical="center" shrinkToFit="1"/>
    </xf>
    <xf numFmtId="0" fontId="65" fillId="8" borderId="1" xfId="0" applyFont="1" applyFill="1" applyBorder="1" applyAlignment="1" applyProtection="1">
      <alignment horizontal="center" vertical="center" shrinkToFit="1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65" fillId="8" borderId="7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65" fillId="8" borderId="30" xfId="0" applyFont="1" applyFill="1" applyBorder="1" applyAlignment="1" applyProtection="1">
      <alignment horizontal="center" vertical="center" shrinkToFit="1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 applyProtection="1">
      <alignment horizontal="center" vertical="center" shrinkToFit="1"/>
      <protection locked="0"/>
    </xf>
    <xf numFmtId="0" fontId="22" fillId="0" borderId="55" xfId="0" applyFont="1" applyFill="1" applyBorder="1" applyAlignment="1" applyProtection="1">
      <alignment horizontal="center" vertical="center" shrinkToFit="1"/>
      <protection locked="0"/>
    </xf>
    <xf numFmtId="0" fontId="27" fillId="0" borderId="54" xfId="0" applyFont="1" applyFill="1" applyBorder="1" applyAlignment="1" applyProtection="1">
      <alignment horizontal="center" vertical="center" shrinkToFit="1"/>
      <protection locked="0"/>
    </xf>
    <xf numFmtId="0" fontId="27" fillId="0" borderId="50" xfId="0" applyFont="1" applyFill="1" applyBorder="1" applyAlignment="1" applyProtection="1">
      <alignment horizontal="center" vertical="center" shrinkToFit="1"/>
      <protection locked="0"/>
    </xf>
    <xf numFmtId="0" fontId="27" fillId="0" borderId="55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65" fillId="8" borderId="2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52" fillId="0" borderId="50" xfId="0" applyFont="1" applyFill="1" applyBorder="1" applyAlignment="1" applyProtection="1">
      <alignment horizontal="center" vertical="center" shrinkToFit="1"/>
    </xf>
    <xf numFmtId="0" fontId="48" fillId="0" borderId="51" xfId="0" applyFont="1" applyFill="1" applyBorder="1" applyAlignment="1" applyProtection="1">
      <alignment horizontal="center" vertical="center" shrinkToFit="1"/>
    </xf>
    <xf numFmtId="0" fontId="48" fillId="0" borderId="3" xfId="0" applyFont="1" applyFill="1" applyBorder="1" applyAlignment="1" applyProtection="1">
      <alignment horizontal="center" vertical="center" shrinkToFit="1"/>
    </xf>
    <xf numFmtId="0" fontId="26" fillId="8" borderId="50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38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3" fillId="0" borderId="25" xfId="0" applyFont="1" applyFill="1" applyBorder="1" applyAlignment="1" applyProtection="1">
      <alignment horizontal="left" vertical="center" shrinkToFit="1"/>
    </xf>
    <xf numFmtId="0" fontId="43" fillId="0" borderId="46" xfId="0" applyFont="1" applyFill="1" applyBorder="1" applyAlignment="1" applyProtection="1">
      <alignment horizontal="left" vertical="center" shrinkToFit="1"/>
    </xf>
    <xf numFmtId="0" fontId="43" fillId="0" borderId="26" xfId="0" applyFont="1" applyFill="1" applyBorder="1" applyAlignment="1" applyProtection="1">
      <alignment horizontal="left" vertical="center" shrinkToFit="1"/>
    </xf>
    <xf numFmtId="0" fontId="27" fillId="0" borderId="25" xfId="0" applyFont="1" applyFill="1" applyBorder="1" applyAlignment="1" applyProtection="1">
      <alignment horizontal="left" vertical="center" shrinkToFit="1"/>
    </xf>
    <xf numFmtId="0" fontId="27" fillId="0" borderId="46" xfId="0" applyFont="1" applyFill="1" applyBorder="1" applyAlignment="1" applyProtection="1">
      <alignment horizontal="left" vertical="center" shrinkToFit="1"/>
    </xf>
    <xf numFmtId="0" fontId="27" fillId="0" borderId="26" xfId="0" applyFont="1" applyFill="1" applyBorder="1" applyAlignment="1" applyProtection="1">
      <alignment horizontal="left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34" fillId="0" borderId="1" xfId="0" applyFont="1" applyFill="1" applyBorder="1" applyAlignment="1" applyProtection="1">
      <alignment horizontal="left" vertical="center" shrinkToFit="1"/>
    </xf>
    <xf numFmtId="0" fontId="34" fillId="0" borderId="2" xfId="0" applyFont="1" applyFill="1" applyBorder="1" applyAlignment="1" applyProtection="1">
      <alignment horizontal="left" vertical="center" shrinkToFit="1"/>
    </xf>
    <xf numFmtId="0" fontId="35" fillId="2" borderId="10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38" fillId="9" borderId="27" xfId="0" applyFont="1" applyFill="1" applyBorder="1" applyAlignment="1" applyProtection="1">
      <alignment horizontal="left" vertical="center" shrinkToFit="1"/>
      <protection locked="0"/>
    </xf>
    <xf numFmtId="0" fontId="38" fillId="9" borderId="28" xfId="0" applyFont="1" applyFill="1" applyBorder="1" applyAlignment="1" applyProtection="1">
      <alignment horizontal="left" vertical="center" shrinkToFit="1"/>
      <protection locked="0"/>
    </xf>
    <xf numFmtId="0" fontId="38" fillId="9" borderId="29" xfId="0" applyFont="1" applyFill="1" applyBorder="1" applyAlignment="1" applyProtection="1">
      <alignment horizontal="left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6" fillId="0" borderId="31" xfId="0" applyFont="1" applyFill="1" applyBorder="1" applyAlignment="1" applyProtection="1">
      <alignment horizontal="left" vertical="center" shrinkToFit="1"/>
    </xf>
    <xf numFmtId="0" fontId="36" fillId="0" borderId="28" xfId="0" applyFont="1" applyFill="1" applyBorder="1" applyAlignment="1" applyProtection="1">
      <alignment horizontal="left" vertical="center" shrinkToFit="1"/>
    </xf>
    <xf numFmtId="0" fontId="36" fillId="0" borderId="29" xfId="0" applyFont="1" applyFill="1" applyBorder="1" applyAlignment="1" applyProtection="1">
      <alignment horizontal="left" vertical="center" shrinkToFit="1"/>
    </xf>
    <xf numFmtId="0" fontId="36" fillId="0" borderId="48" xfId="0" applyFont="1" applyFill="1" applyBorder="1" applyAlignment="1" applyProtection="1">
      <alignment horizontal="left" vertical="center" shrinkToFit="1"/>
    </xf>
    <xf numFmtId="0" fontId="36" fillId="0" borderId="49" xfId="0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9" fillId="5" borderId="1" xfId="0" applyFont="1" applyFill="1" applyBorder="1" applyAlignment="1" applyProtection="1">
      <alignment horizontal="left" vertical="center" shrinkToFit="1"/>
    </xf>
    <xf numFmtId="0" fontId="36" fillId="4" borderId="0" xfId="0" applyFont="1" applyFill="1" applyAlignment="1" applyProtection="1">
      <alignment horizontal="left" vertical="center" shrinkToFit="1"/>
    </xf>
    <xf numFmtId="0" fontId="34" fillId="0" borderId="7" xfId="0" applyFont="1" applyFill="1" applyBorder="1" applyAlignment="1" applyProtection="1">
      <alignment horizontal="left" vertical="center" shrinkToFit="1"/>
    </xf>
    <xf numFmtId="0" fontId="34" fillId="9" borderId="56" xfId="0" applyFont="1" applyFill="1" applyBorder="1" applyAlignment="1" applyProtection="1">
      <alignment horizontal="center" vertical="center" shrinkToFit="1"/>
      <protection locked="0"/>
    </xf>
    <xf numFmtId="0" fontId="34" fillId="9" borderId="48" xfId="0" applyFont="1" applyFill="1" applyBorder="1" applyAlignment="1" applyProtection="1">
      <alignment horizontal="center" vertical="center" shrinkToFit="1"/>
      <protection locked="0"/>
    </xf>
    <xf numFmtId="0" fontId="34" fillId="9" borderId="49" xfId="0" applyFont="1" applyFill="1" applyBorder="1" applyAlignment="1" applyProtection="1">
      <alignment horizontal="center" vertical="center" shrinkToFit="1"/>
      <protection locked="0"/>
    </xf>
    <xf numFmtId="0" fontId="34" fillId="9" borderId="27" xfId="0" applyFont="1" applyFill="1" applyBorder="1" applyAlignment="1" applyProtection="1">
      <alignment horizontal="center" vertical="center" shrinkToFit="1"/>
      <protection locked="0"/>
    </xf>
    <xf numFmtId="0" fontId="34" fillId="9" borderId="28" xfId="0" applyFont="1" applyFill="1" applyBorder="1" applyAlignment="1" applyProtection="1">
      <alignment horizontal="center" vertical="center" shrinkToFit="1"/>
      <protection locked="0"/>
    </xf>
    <xf numFmtId="0" fontId="34" fillId="9" borderId="29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textRotation="255" shrinkToFit="1"/>
    </xf>
    <xf numFmtId="0" fontId="43" fillId="0" borderId="43" xfId="0" applyFont="1" applyFill="1" applyBorder="1" applyAlignment="1" applyProtection="1">
      <alignment horizontal="left" vertical="center" shrinkToFit="1"/>
    </xf>
    <xf numFmtId="0" fontId="43" fillId="0" borderId="44" xfId="0" applyFont="1" applyFill="1" applyBorder="1" applyAlignment="1" applyProtection="1">
      <alignment horizontal="left" vertical="center" shrinkToFit="1"/>
    </xf>
    <xf numFmtId="0" fontId="43" fillId="0" borderId="45" xfId="0" applyFont="1" applyFill="1" applyBorder="1" applyAlignment="1" applyProtection="1">
      <alignment horizontal="left" vertical="center" shrinkToFit="1"/>
    </xf>
    <xf numFmtId="0" fontId="42" fillId="0" borderId="1" xfId="0" applyFont="1" applyBorder="1" applyAlignment="1" applyProtection="1">
      <alignment horizontal="center" vertical="center" shrinkToFit="1"/>
    </xf>
    <xf numFmtId="0" fontId="37" fillId="0" borderId="1" xfId="0" applyFont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textRotation="255" shrinkToFit="1"/>
    </xf>
    <xf numFmtId="0" fontId="27" fillId="0" borderId="8" xfId="0" applyFont="1" applyFill="1" applyBorder="1" applyAlignment="1" applyProtection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27" fillId="0" borderId="9" xfId="0" applyFont="1" applyFill="1" applyBorder="1" applyAlignment="1" applyProtection="1">
      <alignment horizontal="left" vertical="center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7" fillId="0" borderId="12" xfId="0" applyFont="1" applyFill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255" shrinkToFit="1"/>
    </xf>
  </cellXfs>
  <cellStyles count="5">
    <cellStyle name="ハイパーリンク" xfId="4" builtinId="8"/>
    <cellStyle name="ハイパーリンク 2" xfId="1"/>
    <cellStyle name="桁区切り" xfId="2" builtinId="6"/>
    <cellStyle name="標準" xfId="0" builtinId="0"/>
    <cellStyle name="標準 3" xf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11905</xdr:colOff>
      <xdr:row>7</xdr:row>
      <xdr:rowOff>0</xdr:rowOff>
    </xdr:from>
    <xdr:to>
      <xdr:col>81</xdr:col>
      <xdr:colOff>0</xdr:colOff>
      <xdr:row>11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64AB27-8310-4195-A029-6E5EE8AEAC71}"/>
            </a:ext>
          </a:extLst>
        </xdr:cNvPr>
        <xdr:cNvSpPr/>
      </xdr:nvSpPr>
      <xdr:spPr>
        <a:xfrm>
          <a:off x="8441530" y="1083469"/>
          <a:ext cx="3131345" cy="61912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142874</xdr:colOff>
      <xdr:row>13</xdr:row>
      <xdr:rowOff>0</xdr:rowOff>
    </xdr:from>
    <xdr:to>
      <xdr:col>80</xdr:col>
      <xdr:colOff>142874</xdr:colOff>
      <xdr:row>53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FCC35A1-1B79-4628-A08C-FEC81C94DE3D}"/>
            </a:ext>
          </a:extLst>
        </xdr:cNvPr>
        <xdr:cNvSpPr/>
      </xdr:nvSpPr>
      <xdr:spPr>
        <a:xfrm>
          <a:off x="11144249" y="2030016"/>
          <a:ext cx="428625" cy="6191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</xdr:colOff>
      <xdr:row>110</xdr:row>
      <xdr:rowOff>0</xdr:rowOff>
    </xdr:from>
    <xdr:to>
      <xdr:col>81</xdr:col>
      <xdr:colOff>0</xdr:colOff>
      <xdr:row>116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514AC21-44AA-4713-81F4-D55D7C6C7FC2}"/>
            </a:ext>
          </a:extLst>
        </xdr:cNvPr>
        <xdr:cNvSpPr/>
      </xdr:nvSpPr>
      <xdr:spPr>
        <a:xfrm>
          <a:off x="7620001" y="15042173"/>
          <a:ext cx="4249614" cy="74734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9</xdr:row>
          <xdr:rowOff>0</xdr:rowOff>
        </xdr:from>
        <xdr:to>
          <xdr:col>35</xdr:col>
          <xdr:colOff>0</xdr:colOff>
          <xdr:row>12</xdr:row>
          <xdr:rowOff>66675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J169"/>
  <sheetViews>
    <sheetView showGridLines="0" tabSelected="1" view="pageBreakPreview" zoomScale="130" zoomScaleNormal="100" zoomScaleSheetLayoutView="130" workbookViewId="0">
      <selection activeCell="E4" sqref="E4:G5"/>
    </sheetView>
  </sheetViews>
  <sheetFormatPr defaultColWidth="0" defaultRowHeight="13.5"/>
  <cols>
    <col min="1" max="10" width="1.875" style="53" customWidth="1"/>
    <col min="11" max="18" width="1.875" style="59" customWidth="1"/>
    <col min="19" max="19" width="1.875" style="53" customWidth="1"/>
    <col min="20" max="27" width="1.875" style="59" customWidth="1"/>
    <col min="28" max="28" width="1.875" style="53" customWidth="1"/>
    <col min="29" max="36" width="1.875" style="59" customWidth="1"/>
    <col min="37" max="37" width="1.875" style="53" customWidth="1"/>
    <col min="38" max="38" width="1.875" style="59" customWidth="1"/>
    <col min="39" max="82" width="1.875" style="50" customWidth="1"/>
    <col min="83" max="84" width="6.25" style="50" hidden="1" customWidth="1"/>
    <col min="85" max="88" width="4.375" style="50" hidden="1" customWidth="1"/>
    <col min="89" max="89" width="12.5" style="40" hidden="1" customWidth="1"/>
    <col min="90" max="90" width="10.25" style="44" hidden="1" customWidth="1"/>
    <col min="91" max="92" width="5" style="44" hidden="1" customWidth="1"/>
    <col min="93" max="94" width="5.875" style="44" hidden="1" customWidth="1"/>
    <col min="95" max="95" width="5.5" style="40" hidden="1" customWidth="1"/>
    <col min="96" max="96" width="18.75" style="40" hidden="1" customWidth="1"/>
    <col min="97" max="97" width="16.875" style="40" hidden="1" customWidth="1"/>
    <col min="98" max="98" width="15.875" style="40" hidden="1" customWidth="1"/>
    <col min="99" max="99" width="12.75" style="40" hidden="1" customWidth="1"/>
    <col min="100" max="100" width="20.875" style="40" hidden="1" customWidth="1"/>
    <col min="101" max="101" width="13.875" style="40" hidden="1" customWidth="1"/>
    <col min="102" max="103" width="5.5" style="40" hidden="1" customWidth="1"/>
    <col min="104" max="104" width="10.75" style="40" hidden="1" customWidth="1"/>
    <col min="105" max="105" width="5.5" style="38" hidden="1" customWidth="1"/>
    <col min="106" max="106" width="3.5" style="37" hidden="1" customWidth="1"/>
    <col min="107" max="107" width="17.25" style="37" hidden="1" customWidth="1"/>
    <col min="108" max="108" width="18.375" style="37" hidden="1" customWidth="1"/>
    <col min="109" max="109" width="7.5" style="37" hidden="1" customWidth="1"/>
    <col min="110" max="110" width="18.375" style="37" hidden="1" customWidth="1"/>
    <col min="111" max="111" width="21.625" style="37" hidden="1" customWidth="1"/>
    <col min="112" max="112" width="18.375" style="37" hidden="1" customWidth="1"/>
    <col min="113" max="113" width="20.5" style="37" hidden="1" customWidth="1"/>
    <col min="114" max="114" width="18.375" style="37" hidden="1" customWidth="1"/>
    <col min="115" max="115" width="26.125" style="37" hidden="1" customWidth="1"/>
    <col min="116" max="116" width="18.375" style="37" hidden="1" customWidth="1"/>
    <col min="117" max="117" width="7.5" style="37" hidden="1" customWidth="1"/>
    <col min="118" max="118" width="18.375" style="37" hidden="1" customWidth="1"/>
    <col min="119" max="119" width="26.125" style="37" hidden="1" customWidth="1"/>
    <col min="120" max="120" width="18.375" style="37" hidden="1" customWidth="1"/>
    <col min="121" max="121" width="7.5" style="37" hidden="1" customWidth="1"/>
    <col min="122" max="122" width="18.375" style="37" hidden="1" customWidth="1"/>
    <col min="123" max="124" width="5.5" style="37" hidden="1" customWidth="1"/>
    <col min="125" max="126" width="7.5" style="37" hidden="1" customWidth="1"/>
    <col min="127" max="128" width="6.5" style="37" hidden="1" customWidth="1"/>
    <col min="129" max="129" width="9" style="37" hidden="1" customWidth="1"/>
    <col min="130" max="131" width="6.75" style="40" hidden="1" customWidth="1"/>
    <col min="132" max="140" width="9" style="40" hidden="1" customWidth="1"/>
    <col min="141" max="16384" width="9" style="50" hidden="1"/>
  </cols>
  <sheetData>
    <row r="1" spans="1:131" ht="12" customHeight="1">
      <c r="A1" s="243" t="str">
        <f>①初期設定!M1</f>
        <v>オホーツク陸協　記録会第１戦（高校・一般）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 t="s">
        <v>273</v>
      </c>
      <c r="Z1" s="243"/>
      <c r="AA1" s="243"/>
      <c r="AB1" s="243"/>
      <c r="AC1" s="243"/>
      <c r="AD1" s="243"/>
      <c r="AE1" s="243"/>
      <c r="AF1" s="243"/>
      <c r="AG1" s="243"/>
      <c r="AH1" s="243"/>
      <c r="AI1" s="47"/>
      <c r="AJ1" s="47"/>
      <c r="AK1" s="47"/>
      <c r="AL1" s="47"/>
      <c r="AM1" s="47"/>
      <c r="AN1" s="251" t="s">
        <v>115</v>
      </c>
      <c r="AO1" s="251"/>
      <c r="AP1" s="251"/>
      <c r="AQ1" s="251"/>
      <c r="AR1" s="250" t="str">
        <f>CONCATENATE(①初期設定!B23,①初期設定!C23,①初期設定!D23,①初期設定!E23,①初期設定!F23,①初期設定!G23,①初期設定!H23,①初期設定!I23,①初期設定!J23,①初期設定!K23)</f>
        <v>4月16日（火）18：00</v>
      </c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48"/>
      <c r="BH1" s="246" t="s">
        <v>121</v>
      </c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49"/>
      <c r="CE1" s="49"/>
      <c r="CF1" s="49"/>
      <c r="CG1" s="49"/>
      <c r="CH1" s="49"/>
      <c r="CI1" s="49"/>
      <c r="CJ1" s="49"/>
      <c r="CL1" s="40"/>
      <c r="CM1" s="40"/>
      <c r="CN1" s="40"/>
      <c r="CO1" s="40"/>
      <c r="CP1" s="40"/>
      <c r="DA1" s="37"/>
      <c r="DB1" s="41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U1" s="41"/>
      <c r="DV1" s="41"/>
      <c r="DW1" s="41"/>
      <c r="DX1" s="41"/>
    </row>
    <row r="2" spans="1:131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52"/>
      <c r="AJ2" s="52"/>
      <c r="AK2" s="52"/>
      <c r="AL2" s="52"/>
      <c r="AM2" s="52"/>
      <c r="AN2" s="251"/>
      <c r="AO2" s="251"/>
      <c r="AP2" s="251"/>
      <c r="AQ2" s="251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48"/>
      <c r="BH2" s="259" t="s">
        <v>72</v>
      </c>
      <c r="BI2" s="259"/>
      <c r="BJ2" s="259"/>
      <c r="BK2" s="259"/>
      <c r="BL2" s="141"/>
      <c r="BM2" s="142" t="s">
        <v>124</v>
      </c>
      <c r="BN2" s="143"/>
      <c r="BO2" s="143"/>
      <c r="BP2" s="142" t="s">
        <v>125</v>
      </c>
      <c r="BQ2" s="143"/>
      <c r="BR2" s="144"/>
      <c r="BS2" s="260" t="s">
        <v>652</v>
      </c>
      <c r="BT2" s="260"/>
      <c r="BU2" s="260"/>
      <c r="BV2" s="260"/>
      <c r="BW2" s="145"/>
      <c r="BX2" s="146" t="s">
        <v>124</v>
      </c>
      <c r="BY2" s="147"/>
      <c r="BZ2" s="147"/>
      <c r="CA2" s="146" t="s">
        <v>125</v>
      </c>
      <c r="CB2" s="147"/>
      <c r="CC2" s="148"/>
      <c r="CD2" s="49"/>
      <c r="CE2" s="49"/>
      <c r="CF2" s="49"/>
      <c r="CG2" s="49"/>
      <c r="CH2" s="49"/>
      <c r="CI2" s="49"/>
      <c r="CJ2" s="49"/>
      <c r="CL2" s="40"/>
      <c r="CM2" s="40"/>
      <c r="CN2" s="40"/>
      <c r="CO2" s="40"/>
      <c r="CP2" s="40"/>
      <c r="DA2" s="37"/>
      <c r="DB2" s="41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U2" s="41"/>
      <c r="DV2" s="41"/>
      <c r="DW2" s="41"/>
      <c r="DX2" s="41"/>
    </row>
    <row r="3" spans="1:13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259" t="s">
        <v>73</v>
      </c>
      <c r="BI3" s="259"/>
      <c r="BJ3" s="259"/>
      <c r="BK3" s="259"/>
      <c r="BL3" s="141"/>
      <c r="BM3" s="142" t="s">
        <v>124</v>
      </c>
      <c r="BN3" s="143"/>
      <c r="BO3" s="143"/>
      <c r="BP3" s="142" t="s">
        <v>125</v>
      </c>
      <c r="BQ3" s="143"/>
      <c r="BR3" s="144"/>
      <c r="BS3" s="260" t="s">
        <v>268</v>
      </c>
      <c r="BT3" s="260"/>
      <c r="BU3" s="260"/>
      <c r="BV3" s="260"/>
      <c r="BW3" s="145"/>
      <c r="BX3" s="146" t="s">
        <v>124</v>
      </c>
      <c r="BY3" s="147"/>
      <c r="BZ3" s="147"/>
      <c r="CA3" s="146" t="s">
        <v>125</v>
      </c>
      <c r="CB3" s="147"/>
      <c r="CC3" s="148"/>
      <c r="CD3" s="49"/>
      <c r="CE3" s="49"/>
      <c r="CF3" s="49"/>
      <c r="CG3" s="49"/>
      <c r="CH3" s="49"/>
      <c r="CI3" s="49"/>
      <c r="CJ3" s="49"/>
      <c r="CL3" s="40"/>
      <c r="CM3" s="40"/>
      <c r="CN3" s="40"/>
      <c r="CO3" s="40"/>
      <c r="CP3" s="40"/>
      <c r="DA3" s="37"/>
      <c r="DB3" s="41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U3" s="41"/>
      <c r="DV3" s="41"/>
      <c r="DW3" s="41"/>
      <c r="DX3" s="41"/>
    </row>
    <row r="4" spans="1:131" ht="12" customHeight="1">
      <c r="A4" s="246" t="s">
        <v>274</v>
      </c>
      <c r="B4" s="246"/>
      <c r="C4" s="246"/>
      <c r="D4" s="246"/>
      <c r="E4" s="244"/>
      <c r="F4" s="244"/>
      <c r="G4" s="244"/>
      <c r="H4" s="246" t="s">
        <v>141</v>
      </c>
      <c r="I4" s="246"/>
      <c r="J4" s="246"/>
      <c r="K4" s="246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47"/>
      <c r="X4" s="246" t="s">
        <v>142</v>
      </c>
      <c r="Y4" s="246"/>
      <c r="Z4" s="246"/>
      <c r="AA4" s="246"/>
      <c r="AB4" s="246" t="s">
        <v>0</v>
      </c>
      <c r="AC4" s="246"/>
      <c r="AD4" s="246"/>
      <c r="AE4" s="246" t="s">
        <v>138</v>
      </c>
      <c r="AF4" s="246"/>
      <c r="AG4" s="246"/>
      <c r="AH4" s="246"/>
      <c r="AI4" s="246" t="s">
        <v>139</v>
      </c>
      <c r="AJ4" s="246"/>
      <c r="AK4" s="246"/>
      <c r="AL4" s="246"/>
      <c r="AM4" s="47"/>
      <c r="AN4" s="246" t="s">
        <v>118</v>
      </c>
      <c r="AO4" s="246"/>
      <c r="AP4" s="246"/>
      <c r="AQ4" s="246"/>
      <c r="AR4" s="246"/>
      <c r="AS4" s="246"/>
      <c r="AT4" s="256"/>
      <c r="AU4" s="248" t="s">
        <v>119</v>
      </c>
      <c r="AV4" s="246"/>
      <c r="AW4" s="246"/>
      <c r="AX4" s="246"/>
      <c r="AY4" s="246"/>
      <c r="AZ4" s="249"/>
      <c r="BA4" s="247" t="s">
        <v>120</v>
      </c>
      <c r="BB4" s="246"/>
      <c r="BC4" s="246"/>
      <c r="BD4" s="246"/>
      <c r="BE4" s="246"/>
      <c r="BF4" s="246"/>
      <c r="BG4" s="48"/>
      <c r="BH4" s="259" t="s">
        <v>74</v>
      </c>
      <c r="BI4" s="259"/>
      <c r="BJ4" s="259"/>
      <c r="BK4" s="259"/>
      <c r="BL4" s="141"/>
      <c r="BM4" s="142" t="s">
        <v>124</v>
      </c>
      <c r="BN4" s="143"/>
      <c r="BO4" s="143"/>
      <c r="BP4" s="142" t="s">
        <v>125</v>
      </c>
      <c r="BQ4" s="143"/>
      <c r="BR4" s="144"/>
      <c r="BS4" s="260" t="s">
        <v>269</v>
      </c>
      <c r="BT4" s="260"/>
      <c r="BU4" s="260"/>
      <c r="BV4" s="260"/>
      <c r="BW4" s="145"/>
      <c r="BX4" s="146" t="s">
        <v>124</v>
      </c>
      <c r="BY4" s="147"/>
      <c r="BZ4" s="147"/>
      <c r="CA4" s="146" t="s">
        <v>125</v>
      </c>
      <c r="CB4" s="147"/>
      <c r="CC4" s="148"/>
      <c r="CD4" s="48"/>
      <c r="CE4" s="48"/>
      <c r="CF4" s="48"/>
      <c r="CG4" s="48"/>
      <c r="CH4" s="48"/>
      <c r="CI4" s="48"/>
      <c r="CJ4" s="48"/>
      <c r="CL4" s="40"/>
      <c r="CM4" s="40"/>
      <c r="CN4" s="40"/>
      <c r="CO4" s="40"/>
      <c r="CP4" s="40"/>
      <c r="DA4" s="37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38"/>
      <c r="DT4" s="38"/>
      <c r="DU4" s="38"/>
      <c r="DV4" s="38"/>
      <c r="DW4" s="38"/>
      <c r="DX4" s="38"/>
    </row>
    <row r="5" spans="1:131" ht="12" customHeight="1">
      <c r="A5" s="246"/>
      <c r="B5" s="246"/>
      <c r="C5" s="246"/>
      <c r="D5" s="246"/>
      <c r="E5" s="244"/>
      <c r="F5" s="244"/>
      <c r="G5" s="244"/>
      <c r="H5" s="246"/>
      <c r="I5" s="246"/>
      <c r="J5" s="246"/>
      <c r="K5" s="246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47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47"/>
      <c r="AN5" s="242"/>
      <c r="AO5" s="242"/>
      <c r="AP5" s="242"/>
      <c r="AQ5" s="242"/>
      <c r="AR5" s="242"/>
      <c r="AS5" s="242"/>
      <c r="AT5" s="255"/>
      <c r="AU5" s="253"/>
      <c r="AV5" s="242"/>
      <c r="AW5" s="242"/>
      <c r="AX5" s="242"/>
      <c r="AY5" s="242"/>
      <c r="AZ5" s="254"/>
      <c r="BA5" s="257"/>
      <c r="BB5" s="242"/>
      <c r="BC5" s="242"/>
      <c r="BD5" s="242"/>
      <c r="BE5" s="242"/>
      <c r="BF5" s="242"/>
      <c r="BG5" s="47"/>
      <c r="BH5" s="259" t="s">
        <v>260</v>
      </c>
      <c r="BI5" s="259"/>
      <c r="BJ5" s="259"/>
      <c r="BK5" s="259"/>
      <c r="BL5" s="141"/>
      <c r="BM5" s="142" t="s">
        <v>124</v>
      </c>
      <c r="BN5" s="143"/>
      <c r="BO5" s="143"/>
      <c r="BP5" s="142" t="s">
        <v>125</v>
      </c>
      <c r="BQ5" s="143"/>
      <c r="BR5" s="144"/>
      <c r="BS5" s="260" t="s">
        <v>270</v>
      </c>
      <c r="BT5" s="260"/>
      <c r="BU5" s="260"/>
      <c r="BV5" s="260"/>
      <c r="BW5" s="145"/>
      <c r="BX5" s="146" t="s">
        <v>124</v>
      </c>
      <c r="BY5" s="147"/>
      <c r="BZ5" s="147"/>
      <c r="CA5" s="146" t="s">
        <v>125</v>
      </c>
      <c r="CB5" s="147"/>
      <c r="CC5" s="148"/>
      <c r="CD5" s="48"/>
      <c r="CE5" s="48"/>
      <c r="CF5" s="48"/>
      <c r="CG5" s="48"/>
      <c r="CH5" s="48"/>
      <c r="CI5" s="48"/>
      <c r="CJ5" s="48"/>
      <c r="CL5" s="40"/>
      <c r="CM5" s="40"/>
      <c r="CN5" s="40"/>
      <c r="CO5" s="40"/>
      <c r="CP5" s="40"/>
      <c r="DA5" s="37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38"/>
      <c r="DT5" s="38"/>
      <c r="DU5" s="38"/>
      <c r="DV5" s="38"/>
      <c r="DW5" s="38"/>
      <c r="DX5" s="38"/>
    </row>
    <row r="6" spans="1:131" ht="12" customHeight="1">
      <c r="A6" s="246" t="s">
        <v>117</v>
      </c>
      <c r="B6" s="246"/>
      <c r="C6" s="246"/>
      <c r="D6" s="246"/>
      <c r="E6" s="244"/>
      <c r="F6" s="244"/>
      <c r="G6" s="244"/>
      <c r="H6" s="244"/>
      <c r="I6" s="244"/>
      <c r="J6" s="244"/>
      <c r="K6" s="244"/>
      <c r="L6" s="244"/>
      <c r="M6" s="244"/>
      <c r="N6" s="246" t="s">
        <v>299</v>
      </c>
      <c r="O6" s="246"/>
      <c r="P6" s="246"/>
      <c r="Q6" s="246"/>
      <c r="R6" s="246"/>
      <c r="S6" s="246"/>
      <c r="T6" s="246"/>
      <c r="U6" s="246"/>
      <c r="V6" s="246"/>
      <c r="W6" s="47"/>
      <c r="X6" s="246" t="s">
        <v>134</v>
      </c>
      <c r="Y6" s="246"/>
      <c r="Z6" s="246"/>
      <c r="AA6" s="246"/>
      <c r="AB6" s="259">
        <f>COUNTIF($CK$14:$CK$53,1)</f>
        <v>0</v>
      </c>
      <c r="AC6" s="259"/>
      <c r="AD6" s="259"/>
      <c r="AE6" s="252" t="e">
        <f>VLOOKUP($E$4&amp;X6,①初期設定!$B$29:$G$47,4,FALSE)</f>
        <v>#N/A</v>
      </c>
      <c r="AF6" s="252"/>
      <c r="AG6" s="252"/>
      <c r="AH6" s="252"/>
      <c r="AI6" s="252" t="e">
        <f>AB6*AE6</f>
        <v>#N/A</v>
      </c>
      <c r="AJ6" s="252"/>
      <c r="AK6" s="252"/>
      <c r="AL6" s="252"/>
      <c r="AM6" s="47"/>
      <c r="AN6" s="242"/>
      <c r="AO6" s="242"/>
      <c r="AP6" s="242"/>
      <c r="AQ6" s="242"/>
      <c r="AR6" s="242"/>
      <c r="AS6" s="242"/>
      <c r="AT6" s="255"/>
      <c r="AU6" s="253"/>
      <c r="AV6" s="242"/>
      <c r="AW6" s="242"/>
      <c r="AX6" s="242"/>
      <c r="AY6" s="242"/>
      <c r="AZ6" s="254"/>
      <c r="BA6" s="257"/>
      <c r="BB6" s="242"/>
      <c r="BC6" s="242"/>
      <c r="BD6" s="242"/>
      <c r="BE6" s="242"/>
      <c r="BF6" s="242"/>
      <c r="BG6" s="47"/>
      <c r="BH6" s="259" t="s">
        <v>261</v>
      </c>
      <c r="BI6" s="259"/>
      <c r="BJ6" s="259"/>
      <c r="BK6" s="259"/>
      <c r="BL6" s="141"/>
      <c r="BM6" s="142" t="s">
        <v>124</v>
      </c>
      <c r="BN6" s="143"/>
      <c r="BO6" s="143"/>
      <c r="BP6" s="142" t="s">
        <v>125</v>
      </c>
      <c r="BQ6" s="143"/>
      <c r="BR6" s="144"/>
      <c r="BS6" s="260" t="s">
        <v>271</v>
      </c>
      <c r="BT6" s="260"/>
      <c r="BU6" s="260"/>
      <c r="BV6" s="260"/>
      <c r="BW6" s="145"/>
      <c r="BX6" s="146" t="s">
        <v>124</v>
      </c>
      <c r="BY6" s="147"/>
      <c r="BZ6" s="147"/>
      <c r="CA6" s="146" t="s">
        <v>125</v>
      </c>
      <c r="CB6" s="147"/>
      <c r="CC6" s="148"/>
      <c r="CD6" s="51"/>
      <c r="CE6" s="51"/>
      <c r="CF6" s="51"/>
      <c r="CG6" s="51"/>
      <c r="CH6" s="51"/>
      <c r="CI6" s="51"/>
      <c r="CJ6" s="51"/>
      <c r="CL6" s="40"/>
      <c r="CM6" s="40"/>
      <c r="CN6" s="40"/>
      <c r="CO6" s="40"/>
      <c r="CP6" s="40"/>
      <c r="DA6" s="37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38"/>
      <c r="DT6" s="38"/>
      <c r="DU6" s="38"/>
      <c r="DV6" s="38"/>
      <c r="DW6" s="38"/>
      <c r="DX6" s="38"/>
    </row>
    <row r="7" spans="1:131" ht="12" customHeight="1">
      <c r="A7" s="246"/>
      <c r="B7" s="246"/>
      <c r="C7" s="246"/>
      <c r="D7" s="246"/>
      <c r="E7" s="244"/>
      <c r="F7" s="244"/>
      <c r="G7" s="244"/>
      <c r="H7" s="244"/>
      <c r="I7" s="244"/>
      <c r="J7" s="244"/>
      <c r="K7" s="244"/>
      <c r="L7" s="244"/>
      <c r="M7" s="244"/>
      <c r="N7" s="246"/>
      <c r="O7" s="246"/>
      <c r="P7" s="246"/>
      <c r="Q7" s="246"/>
      <c r="R7" s="246"/>
      <c r="S7" s="246"/>
      <c r="T7" s="246"/>
      <c r="U7" s="246"/>
      <c r="V7" s="246"/>
      <c r="W7" s="47"/>
      <c r="X7" s="246" t="s">
        <v>135</v>
      </c>
      <c r="Y7" s="246"/>
      <c r="Z7" s="246"/>
      <c r="AA7" s="246"/>
      <c r="AB7" s="259">
        <f>COUNTIF($CK$14:$CK$53,2)</f>
        <v>0</v>
      </c>
      <c r="AC7" s="259"/>
      <c r="AD7" s="259"/>
      <c r="AE7" s="252" t="e">
        <f>VLOOKUP($E$4&amp;X7,①初期設定!$B$29:$G$47,4,FALSE)</f>
        <v>#N/A</v>
      </c>
      <c r="AF7" s="252"/>
      <c r="AG7" s="252"/>
      <c r="AH7" s="252"/>
      <c r="AI7" s="252" t="e">
        <f t="shared" ref="AI7:AI9" si="0">AB7*AE7</f>
        <v>#N/A</v>
      </c>
      <c r="AJ7" s="252"/>
      <c r="AK7" s="252"/>
      <c r="AL7" s="252"/>
      <c r="AM7" s="47"/>
      <c r="AN7" s="246" t="s">
        <v>146</v>
      </c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47"/>
      <c r="BH7" s="259" t="s">
        <v>262</v>
      </c>
      <c r="BI7" s="259"/>
      <c r="BJ7" s="259"/>
      <c r="BK7" s="259"/>
      <c r="BL7" s="141"/>
      <c r="BM7" s="142" t="s">
        <v>124</v>
      </c>
      <c r="BN7" s="143"/>
      <c r="BO7" s="143"/>
      <c r="BP7" s="142" t="s">
        <v>125</v>
      </c>
      <c r="BQ7" s="143"/>
      <c r="BR7" s="144"/>
      <c r="BS7" s="260" t="s">
        <v>272</v>
      </c>
      <c r="BT7" s="260"/>
      <c r="BU7" s="260"/>
      <c r="BV7" s="260"/>
      <c r="BW7" s="145"/>
      <c r="BX7" s="146" t="s">
        <v>124</v>
      </c>
      <c r="BY7" s="147"/>
      <c r="BZ7" s="147"/>
      <c r="CA7" s="146" t="s">
        <v>125</v>
      </c>
      <c r="CB7" s="147"/>
      <c r="CC7" s="148"/>
      <c r="CL7" s="40"/>
      <c r="CM7" s="40"/>
      <c r="CN7" s="40"/>
      <c r="CO7" s="40"/>
      <c r="CP7" s="40"/>
      <c r="DA7" s="37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U7" s="38"/>
      <c r="DV7" s="38"/>
      <c r="DW7" s="38"/>
      <c r="DX7" s="38"/>
    </row>
    <row r="8" spans="1:131" ht="12" customHeight="1">
      <c r="A8" s="246" t="s">
        <v>275</v>
      </c>
      <c r="B8" s="246"/>
      <c r="C8" s="246"/>
      <c r="D8" s="246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47"/>
      <c r="X8" s="246" t="s">
        <v>215</v>
      </c>
      <c r="Y8" s="246"/>
      <c r="Z8" s="246"/>
      <c r="AA8" s="246"/>
      <c r="AB8" s="259">
        <f>COUNTIF($CK$14:$CK$53,3)</f>
        <v>0</v>
      </c>
      <c r="AC8" s="259"/>
      <c r="AD8" s="259"/>
      <c r="AE8" s="252" t="e">
        <f>VLOOKUP($E$4&amp;X8,①初期設定!$B$29:$G$47,4,FALSE)</f>
        <v>#N/A</v>
      </c>
      <c r="AF8" s="252"/>
      <c r="AG8" s="252"/>
      <c r="AH8" s="252"/>
      <c r="AI8" s="252" t="e">
        <f t="shared" si="0"/>
        <v>#N/A</v>
      </c>
      <c r="AJ8" s="252"/>
      <c r="AK8" s="252"/>
      <c r="AL8" s="252"/>
      <c r="AM8" s="47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47"/>
      <c r="BH8" s="246" t="s">
        <v>122</v>
      </c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L8" s="40"/>
      <c r="CM8" s="40"/>
      <c r="CN8" s="40"/>
      <c r="CO8" s="40"/>
      <c r="CP8" s="40"/>
      <c r="DA8" s="37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U8" s="38"/>
      <c r="DV8" s="38"/>
      <c r="DW8" s="38"/>
      <c r="DX8" s="38"/>
    </row>
    <row r="9" spans="1:131" ht="12" customHeight="1">
      <c r="A9" s="246"/>
      <c r="B9" s="246"/>
      <c r="C9" s="246"/>
      <c r="D9" s="246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47"/>
      <c r="X9" s="246" t="s">
        <v>87</v>
      </c>
      <c r="Y9" s="246"/>
      <c r="Z9" s="246"/>
      <c r="AA9" s="246"/>
      <c r="AB9" s="259">
        <f>SUMPRODUCT(1/COUNTIF($CE$14:$CE$53,$CE$14:$CE$53))-1+SUMPRODUCT(1/COUNTIF($CF$14:$CF$53,$CF$14:$CF$53))-1</f>
        <v>0</v>
      </c>
      <c r="AC9" s="259"/>
      <c r="AD9" s="259"/>
      <c r="AE9" s="252">
        <f>IF(ISERROR(VLOOKUP($E$4&amp;X9,①初期設定!$B$29:$G$47,4,FALSE)),0,VLOOKUP($E$4&amp;X9,①初期設定!$B$29:$G$47,4,FALSE))</f>
        <v>0</v>
      </c>
      <c r="AF9" s="252"/>
      <c r="AG9" s="252"/>
      <c r="AH9" s="252"/>
      <c r="AI9" s="252">
        <f t="shared" si="0"/>
        <v>0</v>
      </c>
      <c r="AJ9" s="252"/>
      <c r="AK9" s="252"/>
      <c r="AL9" s="252"/>
      <c r="AM9" s="47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47"/>
      <c r="BH9" s="259" t="s">
        <v>72</v>
      </c>
      <c r="BI9" s="259"/>
      <c r="BJ9" s="259"/>
      <c r="BK9" s="259"/>
      <c r="BL9" s="141"/>
      <c r="BM9" s="142" t="s">
        <v>124</v>
      </c>
      <c r="BN9" s="143"/>
      <c r="BO9" s="143"/>
      <c r="BP9" s="142" t="s">
        <v>125</v>
      </c>
      <c r="BQ9" s="143"/>
      <c r="BR9" s="144"/>
      <c r="BS9" s="260" t="s">
        <v>75</v>
      </c>
      <c r="BT9" s="260"/>
      <c r="BU9" s="260"/>
      <c r="BV9" s="260"/>
      <c r="BW9" s="145"/>
      <c r="BX9" s="146" t="s">
        <v>124</v>
      </c>
      <c r="BY9" s="147"/>
      <c r="BZ9" s="147"/>
      <c r="CA9" s="146" t="s">
        <v>125</v>
      </c>
      <c r="CB9" s="147"/>
      <c r="CC9" s="148"/>
      <c r="CL9" s="40"/>
      <c r="CM9" s="40"/>
      <c r="CN9" s="40"/>
      <c r="CO9" s="40"/>
      <c r="CP9" s="40"/>
      <c r="DA9" s="3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U9" s="38"/>
      <c r="DV9" s="38"/>
      <c r="DW9" s="38"/>
      <c r="DX9" s="38"/>
    </row>
    <row r="10" spans="1:131" ht="12" customHeight="1">
      <c r="A10" s="246" t="s">
        <v>276</v>
      </c>
      <c r="B10" s="246"/>
      <c r="C10" s="244"/>
      <c r="D10" s="244"/>
      <c r="E10" s="244"/>
      <c r="F10" s="244"/>
      <c r="G10" s="244"/>
      <c r="H10" s="246" t="s">
        <v>277</v>
      </c>
      <c r="I10" s="246"/>
      <c r="J10" s="246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47"/>
      <c r="X10" s="246" t="s">
        <v>140</v>
      </c>
      <c r="Y10" s="246"/>
      <c r="Z10" s="246"/>
      <c r="AA10" s="246"/>
      <c r="AB10" s="261" t="e">
        <f>SUM(AI6:AL9)</f>
        <v>#N/A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47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47"/>
      <c r="BH10" s="259" t="s">
        <v>73</v>
      </c>
      <c r="BI10" s="259"/>
      <c r="BJ10" s="259"/>
      <c r="BK10" s="259"/>
      <c r="BL10" s="141"/>
      <c r="BM10" s="142" t="s">
        <v>124</v>
      </c>
      <c r="BN10" s="143"/>
      <c r="BO10" s="143"/>
      <c r="BP10" s="142" t="s">
        <v>125</v>
      </c>
      <c r="BQ10" s="143"/>
      <c r="BR10" s="144"/>
      <c r="BS10" s="260" t="s">
        <v>76</v>
      </c>
      <c r="BT10" s="260"/>
      <c r="BU10" s="260"/>
      <c r="BV10" s="260"/>
      <c r="BW10" s="145"/>
      <c r="BX10" s="146" t="s">
        <v>124</v>
      </c>
      <c r="BY10" s="147"/>
      <c r="BZ10" s="147"/>
      <c r="CA10" s="146" t="s">
        <v>125</v>
      </c>
      <c r="CB10" s="147"/>
      <c r="CC10" s="148"/>
      <c r="CL10" s="40"/>
      <c r="DA10" s="37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U10" s="38"/>
      <c r="DV10" s="38"/>
      <c r="DW10" s="38"/>
      <c r="DX10" s="38"/>
    </row>
    <row r="11" spans="1:131" ht="12" customHeight="1">
      <c r="A11" s="246"/>
      <c r="B11" s="246"/>
      <c r="C11" s="244"/>
      <c r="D11" s="244"/>
      <c r="E11" s="244"/>
      <c r="F11" s="244"/>
      <c r="G11" s="244"/>
      <c r="H11" s="246"/>
      <c r="I11" s="246"/>
      <c r="J11" s="246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47"/>
      <c r="X11" s="246"/>
      <c r="Y11" s="246"/>
      <c r="Z11" s="246"/>
      <c r="AA11" s="246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48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149"/>
      <c r="BH11" s="259" t="s">
        <v>74</v>
      </c>
      <c r="BI11" s="259"/>
      <c r="BJ11" s="259"/>
      <c r="BK11" s="259"/>
      <c r="BL11" s="141"/>
      <c r="BM11" s="142" t="s">
        <v>124</v>
      </c>
      <c r="BN11" s="143"/>
      <c r="BO11" s="143"/>
      <c r="BP11" s="142" t="s">
        <v>125</v>
      </c>
      <c r="BQ11" s="143"/>
      <c r="BR11" s="144"/>
      <c r="BS11" s="260" t="s">
        <v>77</v>
      </c>
      <c r="BT11" s="260"/>
      <c r="BU11" s="260"/>
      <c r="BV11" s="260"/>
      <c r="BW11" s="145"/>
      <c r="BX11" s="146" t="s">
        <v>124</v>
      </c>
      <c r="BY11" s="147"/>
      <c r="BZ11" s="147"/>
      <c r="CA11" s="146" t="s">
        <v>125</v>
      </c>
      <c r="CB11" s="147"/>
      <c r="CC11" s="148"/>
      <c r="CL11" s="40"/>
      <c r="CQ11" s="259" t="s">
        <v>133</v>
      </c>
      <c r="CR11" s="259" t="s">
        <v>116</v>
      </c>
      <c r="CS11" s="259"/>
      <c r="CT11" s="259"/>
      <c r="CU11" s="259"/>
      <c r="CV11" s="259"/>
      <c r="CW11" s="259" t="s">
        <v>123</v>
      </c>
      <c r="CX11" s="259" t="s">
        <v>126</v>
      </c>
      <c r="CY11" s="259" t="s">
        <v>127</v>
      </c>
      <c r="CZ11" s="259" t="s">
        <v>128</v>
      </c>
      <c r="DA11" s="259" t="s">
        <v>1</v>
      </c>
      <c r="DB11" s="259" t="s">
        <v>0</v>
      </c>
      <c r="DC11" s="259" t="s">
        <v>156</v>
      </c>
      <c r="DD11" s="288" t="s">
        <v>658</v>
      </c>
      <c r="DE11" s="259" t="s">
        <v>161</v>
      </c>
      <c r="DF11" s="288" t="s">
        <v>664</v>
      </c>
      <c r="DG11" s="285" t="s">
        <v>162</v>
      </c>
      <c r="DH11" s="288" t="s">
        <v>657</v>
      </c>
      <c r="DI11" s="285" t="s">
        <v>163</v>
      </c>
      <c r="DJ11" s="288" t="s">
        <v>661</v>
      </c>
      <c r="DK11" s="285" t="s">
        <v>157</v>
      </c>
      <c r="DL11" s="288" t="s">
        <v>662</v>
      </c>
      <c r="DM11" s="285" t="s">
        <v>158</v>
      </c>
      <c r="DN11" s="288" t="s">
        <v>663</v>
      </c>
      <c r="DO11" s="285" t="s">
        <v>159</v>
      </c>
      <c r="DP11" s="288" t="s">
        <v>659</v>
      </c>
      <c r="DQ11" s="285" t="s">
        <v>160</v>
      </c>
      <c r="DR11" s="288" t="s">
        <v>660</v>
      </c>
      <c r="DS11" s="279" t="s">
        <v>298</v>
      </c>
      <c r="DT11" s="280"/>
      <c r="DU11" s="280"/>
      <c r="DV11" s="280"/>
      <c r="DW11" s="280"/>
      <c r="DX11" s="281"/>
    </row>
    <row r="12" spans="1:131">
      <c r="A12" s="54"/>
      <c r="B12" s="54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5"/>
      <c r="AD12" s="55"/>
      <c r="AE12" s="55"/>
      <c r="AF12" s="55"/>
      <c r="AG12" s="55"/>
      <c r="AH12" s="289" t="s">
        <v>684</v>
      </c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62" t="s">
        <v>668</v>
      </c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86"/>
      <c r="DH12" s="259"/>
      <c r="DI12" s="286"/>
      <c r="DJ12" s="259"/>
      <c r="DK12" s="286"/>
      <c r="DL12" s="259"/>
      <c r="DM12" s="286"/>
      <c r="DN12" s="259"/>
      <c r="DO12" s="286"/>
      <c r="DP12" s="259"/>
      <c r="DQ12" s="286"/>
      <c r="DR12" s="259"/>
      <c r="DS12" s="282"/>
      <c r="DT12" s="283"/>
      <c r="DU12" s="283"/>
      <c r="DV12" s="283"/>
      <c r="DW12" s="283"/>
      <c r="DX12" s="284"/>
    </row>
    <row r="13" spans="1:131" ht="12" customHeight="1">
      <c r="A13" s="263" t="s">
        <v>0</v>
      </c>
      <c r="B13" s="263"/>
      <c r="C13" s="263" t="s">
        <v>651</v>
      </c>
      <c r="D13" s="263"/>
      <c r="E13" s="263"/>
      <c r="F13" s="263"/>
      <c r="G13" s="278"/>
      <c r="H13" s="269" t="s">
        <v>7</v>
      </c>
      <c r="I13" s="269"/>
      <c r="J13" s="269" t="s">
        <v>267</v>
      </c>
      <c r="K13" s="269"/>
      <c r="L13" s="269"/>
      <c r="M13" s="269"/>
      <c r="N13" s="269" t="s">
        <v>4</v>
      </c>
      <c r="O13" s="269"/>
      <c r="P13" s="269"/>
      <c r="Q13" s="269"/>
      <c r="R13" s="269"/>
      <c r="S13" s="269"/>
      <c r="T13" s="269"/>
      <c r="U13" s="269" t="s">
        <v>78</v>
      </c>
      <c r="V13" s="269"/>
      <c r="W13" s="269"/>
      <c r="X13" s="269"/>
      <c r="Y13" s="269"/>
      <c r="Z13" s="269"/>
      <c r="AA13" s="269" t="s">
        <v>111</v>
      </c>
      <c r="AB13" s="269"/>
      <c r="AC13" s="269"/>
      <c r="AD13" s="269"/>
      <c r="AE13" s="266" t="s">
        <v>1</v>
      </c>
      <c r="AF13" s="263"/>
      <c r="AG13" s="263"/>
      <c r="AH13" s="263" t="s">
        <v>5</v>
      </c>
      <c r="AI13" s="263"/>
      <c r="AJ13" s="263"/>
      <c r="AK13" s="263"/>
      <c r="AL13" s="263"/>
      <c r="AM13" s="263"/>
      <c r="AN13" s="263" t="s">
        <v>289</v>
      </c>
      <c r="AO13" s="263"/>
      <c r="AP13" s="263"/>
      <c r="AQ13" s="263"/>
      <c r="AR13" s="263"/>
      <c r="AS13" s="263"/>
      <c r="AT13" s="263"/>
      <c r="AU13" s="263"/>
      <c r="AV13" s="263" t="s">
        <v>6</v>
      </c>
      <c r="AW13" s="263"/>
      <c r="AX13" s="263"/>
      <c r="AY13" s="263"/>
      <c r="AZ13" s="263"/>
      <c r="BA13" s="263"/>
      <c r="BB13" s="263" t="s">
        <v>290</v>
      </c>
      <c r="BC13" s="263"/>
      <c r="BD13" s="263"/>
      <c r="BE13" s="263"/>
      <c r="BF13" s="263"/>
      <c r="BG13" s="263"/>
      <c r="BH13" s="263"/>
      <c r="BI13" s="263"/>
      <c r="BJ13" s="263" t="s">
        <v>214</v>
      </c>
      <c r="BK13" s="263"/>
      <c r="BL13" s="263"/>
      <c r="BM13" s="263"/>
      <c r="BN13" s="263"/>
      <c r="BO13" s="263"/>
      <c r="BP13" s="263" t="s">
        <v>291</v>
      </c>
      <c r="BQ13" s="263"/>
      <c r="BR13" s="263"/>
      <c r="BS13" s="263"/>
      <c r="BT13" s="263"/>
      <c r="BU13" s="263"/>
      <c r="BV13" s="263"/>
      <c r="BW13" s="263"/>
      <c r="BX13" s="263" t="s">
        <v>216</v>
      </c>
      <c r="BY13" s="263"/>
      <c r="BZ13" s="263"/>
      <c r="CA13" s="263" t="s">
        <v>266</v>
      </c>
      <c r="CB13" s="263"/>
      <c r="CC13" s="263"/>
      <c r="CK13" s="39" t="s">
        <v>296</v>
      </c>
      <c r="CL13" s="45"/>
      <c r="CM13" s="45"/>
      <c r="CN13" s="45"/>
      <c r="CO13" s="45"/>
      <c r="CQ13" s="259"/>
      <c r="CR13" s="95" t="s">
        <v>80</v>
      </c>
      <c r="CS13" s="45" t="s">
        <v>130</v>
      </c>
      <c r="CT13" s="45" t="s">
        <v>131</v>
      </c>
      <c r="CU13" s="45" t="s">
        <v>152</v>
      </c>
      <c r="CV13" s="45" t="s">
        <v>10</v>
      </c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87"/>
      <c r="DH13" s="259"/>
      <c r="DI13" s="287"/>
      <c r="DJ13" s="259"/>
      <c r="DK13" s="287"/>
      <c r="DL13" s="259"/>
      <c r="DM13" s="287"/>
      <c r="DN13" s="259"/>
      <c r="DO13" s="287"/>
      <c r="DP13" s="259"/>
      <c r="DQ13" s="287"/>
      <c r="DR13" s="259"/>
      <c r="DS13" s="259" t="s">
        <v>133</v>
      </c>
      <c r="DT13" s="259"/>
      <c r="DU13" s="95" t="s">
        <v>292</v>
      </c>
      <c r="DV13" s="95" t="s">
        <v>293</v>
      </c>
      <c r="DW13" s="95" t="s">
        <v>294</v>
      </c>
      <c r="DX13" s="95" t="s">
        <v>295</v>
      </c>
    </row>
    <row r="14" spans="1:131" ht="12" customHeight="1">
      <c r="A14" s="246">
        <v>1</v>
      </c>
      <c r="B14" s="246"/>
      <c r="C14" s="244"/>
      <c r="D14" s="244"/>
      <c r="E14" s="244"/>
      <c r="F14" s="244"/>
      <c r="G14" s="276"/>
      <c r="H14" s="268"/>
      <c r="I14" s="268"/>
      <c r="J14" s="268"/>
      <c r="K14" s="268"/>
      <c r="L14" s="268"/>
      <c r="M14" s="268"/>
      <c r="N14" s="270"/>
      <c r="O14" s="271"/>
      <c r="P14" s="271"/>
      <c r="Q14" s="271"/>
      <c r="R14" s="271"/>
      <c r="S14" s="271"/>
      <c r="T14" s="272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5"/>
      <c r="AF14" s="244"/>
      <c r="AG14" s="244"/>
      <c r="AH14" s="244"/>
      <c r="AI14" s="244"/>
      <c r="AJ14" s="244"/>
      <c r="AK14" s="244"/>
      <c r="AL14" s="244"/>
      <c r="AM14" s="244"/>
      <c r="AN14" s="150"/>
      <c r="AO14" s="151"/>
      <c r="AP14" s="152" t="str">
        <f t="shared" ref="AP14:AP53" si="1">IF(AH14="","",IF(CM14=0,"","分"))</f>
        <v/>
      </c>
      <c r="AQ14" s="151"/>
      <c r="AR14" s="151"/>
      <c r="AS14" s="152" t="str">
        <f t="shared" ref="AS14:AS53" si="2">IF(AH14="","",IF(CM14=0,"m","秒"))</f>
        <v/>
      </c>
      <c r="AT14" s="151"/>
      <c r="AU14" s="153"/>
      <c r="AV14" s="244"/>
      <c r="AW14" s="244"/>
      <c r="AX14" s="244"/>
      <c r="AY14" s="244"/>
      <c r="AZ14" s="244"/>
      <c r="BA14" s="244"/>
      <c r="BB14" s="150"/>
      <c r="BC14" s="151"/>
      <c r="BD14" s="152" t="str">
        <f t="shared" ref="BD14:BD53" si="3">IF(AV14="","",IF(CN14=0,"","分"))</f>
        <v/>
      </c>
      <c r="BE14" s="151"/>
      <c r="BF14" s="151"/>
      <c r="BG14" s="152" t="str">
        <f t="shared" ref="BG14:BG53" si="4">IF(AV14="","",IF(CN14=0,"m","秒"))</f>
        <v/>
      </c>
      <c r="BH14" s="151"/>
      <c r="BI14" s="153"/>
      <c r="BJ14" s="244"/>
      <c r="BK14" s="244"/>
      <c r="BL14" s="244"/>
      <c r="BM14" s="244"/>
      <c r="BN14" s="244"/>
      <c r="BO14" s="244"/>
      <c r="BP14" s="150"/>
      <c r="BQ14" s="151"/>
      <c r="BR14" s="152" t="str">
        <f t="shared" ref="BR14:BR53" si="5">IF(BJ14="","",IF(CO14=0,"","分"))</f>
        <v/>
      </c>
      <c r="BS14" s="151"/>
      <c r="BT14" s="151"/>
      <c r="BU14" s="152" t="str">
        <f t="shared" ref="BU14:BU53" si="6">IF(BJ14="","",IF(CO14=0,"m","秒"))</f>
        <v/>
      </c>
      <c r="BV14" s="151"/>
      <c r="BW14" s="153"/>
      <c r="BX14" s="244"/>
      <c r="BY14" s="244"/>
      <c r="BZ14" s="244"/>
      <c r="CA14" s="244"/>
      <c r="CB14" s="244"/>
      <c r="CC14" s="244"/>
      <c r="CE14" s="39">
        <f>BX14</f>
        <v>0</v>
      </c>
      <c r="CF14" s="39">
        <f>CA14</f>
        <v>0</v>
      </c>
      <c r="CK14" s="39">
        <f>COUNTA(AH14,AV14,BJ14)</f>
        <v>0</v>
      </c>
      <c r="CL14" s="45" t="str">
        <f t="shared" ref="CL14:CL53" si="7">$E$4&amp;H14&amp;"種目"</f>
        <v>種目</v>
      </c>
      <c r="CM14" s="45">
        <f t="shared" ref="CM14:CM53" si="8">LEN(AH14)-LEN(SUBSTITUTE(AH14,"m",""))</f>
        <v>0</v>
      </c>
      <c r="CN14" s="45">
        <f t="shared" ref="CN14:CN53" si="9">LEN(AV14)-LEN(SUBSTITUTE(AV14,"m",""))</f>
        <v>0</v>
      </c>
      <c r="CO14" s="45">
        <f t="shared" ref="CO14:CO53" si="10">LEN(BJ14)-LEN(SUBSTITUTE(BJ14,"m",""))</f>
        <v>0</v>
      </c>
      <c r="CQ14" s="78"/>
      <c r="CR14" s="76"/>
      <c r="CS14" s="79"/>
      <c r="CT14" s="79"/>
      <c r="CU14" s="79"/>
      <c r="CV14" s="79"/>
      <c r="CW14" s="80"/>
      <c r="CX14" s="81"/>
      <c r="CY14" s="78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7"/>
      <c r="DS14" s="82"/>
      <c r="DT14" s="82"/>
      <c r="DU14" s="76"/>
      <c r="DV14" s="76"/>
      <c r="DW14" s="76"/>
      <c r="DX14" s="76"/>
      <c r="DZ14" s="45" t="s">
        <v>161</v>
      </c>
      <c r="EA14" s="45" t="s">
        <v>161</v>
      </c>
    </row>
    <row r="15" spans="1:131" ht="12" customHeight="1">
      <c r="A15" s="246">
        <v>2</v>
      </c>
      <c r="B15" s="246"/>
      <c r="C15" s="244"/>
      <c r="D15" s="244"/>
      <c r="E15" s="244"/>
      <c r="F15" s="244"/>
      <c r="G15" s="276"/>
      <c r="H15" s="268"/>
      <c r="I15" s="268"/>
      <c r="J15" s="268"/>
      <c r="K15" s="268"/>
      <c r="L15" s="268"/>
      <c r="M15" s="268"/>
      <c r="N15" s="270"/>
      <c r="O15" s="271"/>
      <c r="P15" s="271"/>
      <c r="Q15" s="271"/>
      <c r="R15" s="271"/>
      <c r="S15" s="271"/>
      <c r="T15" s="272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44"/>
      <c r="AG15" s="244"/>
      <c r="AH15" s="244"/>
      <c r="AI15" s="244"/>
      <c r="AJ15" s="244"/>
      <c r="AK15" s="244"/>
      <c r="AL15" s="244"/>
      <c r="AM15" s="244"/>
      <c r="AN15" s="150"/>
      <c r="AO15" s="151"/>
      <c r="AP15" s="152" t="str">
        <f t="shared" si="1"/>
        <v/>
      </c>
      <c r="AQ15" s="151"/>
      <c r="AR15" s="151"/>
      <c r="AS15" s="152" t="str">
        <f t="shared" si="2"/>
        <v/>
      </c>
      <c r="AT15" s="151"/>
      <c r="AU15" s="153"/>
      <c r="AV15" s="244"/>
      <c r="AW15" s="244"/>
      <c r="AX15" s="244"/>
      <c r="AY15" s="244"/>
      <c r="AZ15" s="244"/>
      <c r="BA15" s="244"/>
      <c r="BB15" s="150"/>
      <c r="BC15" s="151"/>
      <c r="BD15" s="152" t="str">
        <f t="shared" si="3"/>
        <v/>
      </c>
      <c r="BE15" s="151"/>
      <c r="BF15" s="151"/>
      <c r="BG15" s="152" t="str">
        <f t="shared" si="4"/>
        <v/>
      </c>
      <c r="BH15" s="151"/>
      <c r="BI15" s="153"/>
      <c r="BJ15" s="244"/>
      <c r="BK15" s="244"/>
      <c r="BL15" s="244"/>
      <c r="BM15" s="244"/>
      <c r="BN15" s="244"/>
      <c r="BO15" s="244"/>
      <c r="BP15" s="150"/>
      <c r="BQ15" s="151"/>
      <c r="BR15" s="152" t="str">
        <f t="shared" si="5"/>
        <v/>
      </c>
      <c r="BS15" s="151"/>
      <c r="BT15" s="151"/>
      <c r="BU15" s="152" t="str">
        <f t="shared" si="6"/>
        <v/>
      </c>
      <c r="BV15" s="151"/>
      <c r="BW15" s="153"/>
      <c r="BX15" s="244"/>
      <c r="BY15" s="244"/>
      <c r="BZ15" s="244"/>
      <c r="CA15" s="244"/>
      <c r="CB15" s="244"/>
      <c r="CC15" s="244"/>
      <c r="CE15" s="39">
        <f t="shared" ref="CE15:CE53" si="11">BX15</f>
        <v>0</v>
      </c>
      <c r="CF15" s="39">
        <f t="shared" ref="CF15:CF53" si="12">CA15</f>
        <v>0</v>
      </c>
      <c r="CK15" s="39">
        <f t="shared" ref="CK15:CK53" si="13">COUNTA(AH15,AV15,BJ15)</f>
        <v>0</v>
      </c>
      <c r="CL15" s="45" t="str">
        <f t="shared" si="7"/>
        <v>種目</v>
      </c>
      <c r="CM15" s="45">
        <f t="shared" si="8"/>
        <v>0</v>
      </c>
      <c r="CN15" s="45">
        <f t="shared" si="9"/>
        <v>0</v>
      </c>
      <c r="CO15" s="45">
        <f t="shared" si="10"/>
        <v>0</v>
      </c>
      <c r="CQ15" s="83" t="s">
        <v>80</v>
      </c>
      <c r="CR15" s="84" t="s">
        <v>301</v>
      </c>
      <c r="CS15" s="84" t="s">
        <v>257</v>
      </c>
      <c r="CT15" s="84" t="s">
        <v>14</v>
      </c>
      <c r="CU15" s="84" t="s">
        <v>38</v>
      </c>
      <c r="CV15" s="84" t="s">
        <v>326</v>
      </c>
      <c r="CW15" s="85" t="s">
        <v>206</v>
      </c>
      <c r="CX15" s="96" t="s">
        <v>79</v>
      </c>
      <c r="CY15" s="99">
        <v>1970</v>
      </c>
      <c r="CZ15" s="96" t="s">
        <v>213</v>
      </c>
      <c r="DA15" s="100" t="s">
        <v>80</v>
      </c>
      <c r="DB15" s="96">
        <v>1</v>
      </c>
      <c r="DC15" s="96" t="str">
        <f>IF(ISERROR(VLOOKUP(DB15,①初期設定!$Z$55:$AD$201,5,FALSE)),"*",VLOOKUP(DB15,①初期設定!$Z$55:$AD$201,5,FALSE))</f>
        <v>*</v>
      </c>
      <c r="DD15" s="160" t="str">
        <f>DC15</f>
        <v>*</v>
      </c>
      <c r="DE15" s="96" t="str">
        <f>IF(ISERROR(VLOOKUP(DB15,①初期設定!$AL$55:$AV$201,5,FALSE)),"*",VLOOKUP(DB15,①初期設定!$AL$55:$AV$201,5,FALSE))</f>
        <v>*</v>
      </c>
      <c r="DF15" s="96" t="str">
        <f>IF(ISERROR(RIGHT(DE15,LEN(DE15)-4)),"*",RIGHT(DE15,LEN(DE15)-4))</f>
        <v>*</v>
      </c>
      <c r="DG15" s="96" t="str">
        <f>IF(ISERROR(VLOOKUP(DB15,①初期設定!$AA$55:$AD$201,4,FALSE)),"*",VLOOKUP(DB15,①初期設定!$AA$55:$AD$201,4,FALSE))</f>
        <v>*</v>
      </c>
      <c r="DH15" s="96" t="str">
        <f>IF(ISERROR(RIGHT(DG15,LEN(DG15)-4)),"*",RIGHT(DG15,LEN(DG15)-4))</f>
        <v>*</v>
      </c>
      <c r="DI15" s="96" t="str">
        <f>IF(ISERROR(VLOOKUP(DB15,①初期設定!$AM$55:$AV$201,4,FALSE)),"*",VLOOKUP(DB15,①初期設定!$AM$55:$AV$201,4,FALSE))</f>
        <v>*</v>
      </c>
      <c r="DJ15" s="96" t="str">
        <f>IF(ISERROR(RIGHT(DI15,LEN(DI15)-4)),"*",RIGHT(DI15,LEN(DI15)-4))</f>
        <v>*</v>
      </c>
      <c r="DK15" s="96" t="str">
        <f>IF(ISERROR(VLOOKUP(DB15,①初期設定!$AB$55:$AD$201,3,FALSE)),"",VLOOKUP(DB15,①初期設定!$AB$55:$AD$201,3,FALSE))</f>
        <v>共通男子100m</v>
      </c>
      <c r="DL15" s="96" t="str">
        <f>IF(ISERROR(RIGHT(DK15,LEN(DK15)-4)),"*",RIGHT(DK15,LEN(DK15)-4))</f>
        <v>100m</v>
      </c>
      <c r="DM15" s="96" t="str">
        <f>IF(ISERROR(VLOOKUP(DB15,①初期設定!$AN$55:$AV$201,3,FALSE)),"*",VLOOKUP(DB15,①初期設定!$AN$55:$AV$201,3,FALSE))</f>
        <v>共通女子100m</v>
      </c>
      <c r="DN15" s="96" t="str">
        <f>IF(ISERROR(RIGHT(DM15,LEN(DM15)-4)),"*",RIGHT(DM15,LEN(DM15)-4))</f>
        <v>100m</v>
      </c>
      <c r="DO15" s="96" t="str">
        <f>IF(ISERROR(VLOOKUP(DB15,①初期設定!$AC$55:$AD$201,2,FALSE)),"",VLOOKUP(DB15,①初期設定!$AC$55:$AD$201,2,FALSE))</f>
        <v>共通男子100m</v>
      </c>
      <c r="DP15" s="96" t="str">
        <f>IF(ISERROR(RIGHT(DO15,LEN(DO15)-4)),"*",RIGHT(DO15,LEN(DO15)-4))</f>
        <v>100m</v>
      </c>
      <c r="DQ15" s="96" t="str">
        <f>IF(ISERROR(VLOOKUP(DB15,①初期設定!$AO$55:$AV$201,2,FALSE)),"*",VLOOKUP(DB15,①初期設定!$AO$55:$AV$201,2,FALSE))</f>
        <v>共通女子100m</v>
      </c>
      <c r="DR15" s="96" t="str">
        <f>IF(ISERROR(RIGHT(DQ15,LEN(DQ15)-4)),"*",RIGHT(DQ15,LEN(DQ15)-4))</f>
        <v>100m</v>
      </c>
      <c r="DS15" s="96" t="s">
        <v>80</v>
      </c>
      <c r="DT15" s="96" t="s">
        <v>80</v>
      </c>
      <c r="DU15" s="100" t="s">
        <v>72</v>
      </c>
      <c r="DV15" s="96" t="s">
        <v>75</v>
      </c>
      <c r="DW15" s="96" t="s">
        <v>72</v>
      </c>
      <c r="DX15" s="96" t="s">
        <v>75</v>
      </c>
      <c r="DZ15" s="45" t="s">
        <v>156</v>
      </c>
      <c r="EA15" s="45" t="s">
        <v>156</v>
      </c>
    </row>
    <row r="16" spans="1:131" ht="12" customHeight="1">
      <c r="A16" s="246">
        <v>3</v>
      </c>
      <c r="B16" s="246"/>
      <c r="C16" s="244"/>
      <c r="D16" s="244"/>
      <c r="E16" s="244"/>
      <c r="F16" s="244"/>
      <c r="G16" s="276"/>
      <c r="H16" s="268"/>
      <c r="I16" s="268"/>
      <c r="J16" s="268"/>
      <c r="K16" s="268"/>
      <c r="L16" s="268"/>
      <c r="M16" s="268"/>
      <c r="N16" s="270"/>
      <c r="O16" s="271"/>
      <c r="P16" s="271"/>
      <c r="Q16" s="271"/>
      <c r="R16" s="271"/>
      <c r="S16" s="271"/>
      <c r="T16" s="272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44"/>
      <c r="AG16" s="244"/>
      <c r="AH16" s="244"/>
      <c r="AI16" s="244"/>
      <c r="AJ16" s="244"/>
      <c r="AK16" s="244"/>
      <c r="AL16" s="244"/>
      <c r="AM16" s="244"/>
      <c r="AN16" s="150"/>
      <c r="AO16" s="151"/>
      <c r="AP16" s="152" t="str">
        <f t="shared" si="1"/>
        <v/>
      </c>
      <c r="AQ16" s="151"/>
      <c r="AR16" s="151"/>
      <c r="AS16" s="152" t="str">
        <f t="shared" si="2"/>
        <v/>
      </c>
      <c r="AT16" s="151"/>
      <c r="AU16" s="153"/>
      <c r="AV16" s="244"/>
      <c r="AW16" s="244"/>
      <c r="AX16" s="244"/>
      <c r="AY16" s="244"/>
      <c r="AZ16" s="244"/>
      <c r="BA16" s="244"/>
      <c r="BB16" s="150"/>
      <c r="BC16" s="151"/>
      <c r="BD16" s="152" t="str">
        <f t="shared" si="3"/>
        <v/>
      </c>
      <c r="BE16" s="151"/>
      <c r="BF16" s="151"/>
      <c r="BG16" s="152" t="str">
        <f t="shared" si="4"/>
        <v/>
      </c>
      <c r="BH16" s="151"/>
      <c r="BI16" s="153"/>
      <c r="BJ16" s="244"/>
      <c r="BK16" s="244"/>
      <c r="BL16" s="244"/>
      <c r="BM16" s="244"/>
      <c r="BN16" s="244"/>
      <c r="BO16" s="244"/>
      <c r="BP16" s="150"/>
      <c r="BQ16" s="151"/>
      <c r="BR16" s="152" t="str">
        <f t="shared" si="5"/>
        <v/>
      </c>
      <c r="BS16" s="151"/>
      <c r="BT16" s="151"/>
      <c r="BU16" s="152" t="str">
        <f t="shared" si="6"/>
        <v/>
      </c>
      <c r="BV16" s="151"/>
      <c r="BW16" s="153"/>
      <c r="BX16" s="244"/>
      <c r="BY16" s="244"/>
      <c r="BZ16" s="244"/>
      <c r="CA16" s="244"/>
      <c r="CB16" s="244"/>
      <c r="CC16" s="244"/>
      <c r="CE16" s="39">
        <f t="shared" si="11"/>
        <v>0</v>
      </c>
      <c r="CF16" s="39">
        <f t="shared" si="12"/>
        <v>0</v>
      </c>
      <c r="CK16" s="39">
        <f t="shared" si="13"/>
        <v>0</v>
      </c>
      <c r="CL16" s="45" t="str">
        <f t="shared" si="7"/>
        <v>種目</v>
      </c>
      <c r="CM16" s="45">
        <f t="shared" si="8"/>
        <v>0</v>
      </c>
      <c r="CN16" s="45">
        <f t="shared" si="9"/>
        <v>0</v>
      </c>
      <c r="CO16" s="45">
        <f t="shared" si="10"/>
        <v>0</v>
      </c>
      <c r="CQ16" s="83" t="s">
        <v>130</v>
      </c>
      <c r="CR16" s="86" t="s">
        <v>302</v>
      </c>
      <c r="CS16" s="86" t="s">
        <v>12</v>
      </c>
      <c r="CT16" s="86" t="s">
        <v>335</v>
      </c>
      <c r="CU16" s="86" t="s">
        <v>39</v>
      </c>
      <c r="CV16" s="86" t="s">
        <v>169</v>
      </c>
      <c r="CW16" s="97" t="s">
        <v>95</v>
      </c>
      <c r="CX16" s="102" t="s">
        <v>9</v>
      </c>
      <c r="CY16" s="87">
        <v>1971</v>
      </c>
      <c r="CZ16" s="97" t="s">
        <v>62</v>
      </c>
      <c r="DA16" s="88" t="s">
        <v>88</v>
      </c>
      <c r="DB16" s="97">
        <v>2</v>
      </c>
      <c r="DC16" s="97" t="str">
        <f>IF(ISERROR(VLOOKUP(DB16,①初期設定!$Z$55:$AD$201,5,FALSE)),"*",VLOOKUP(DB16,①初期設定!$Z$55:$AD$201,5,FALSE))</f>
        <v>*</v>
      </c>
      <c r="DD16" s="161" t="str">
        <f t="shared" ref="DD16:DD29" si="14">DC16</f>
        <v>*</v>
      </c>
      <c r="DE16" s="97" t="str">
        <f>IF(ISERROR(VLOOKUP(DB16,①初期設定!$AL$55:$AV$201,5,FALSE)),"*",VLOOKUP(DB16,①初期設定!$AL$55:$AV$201,5,FALSE))</f>
        <v>*</v>
      </c>
      <c r="DF16" s="97" t="str">
        <f t="shared" ref="DD16:DF50" si="15">IF(ISERROR(RIGHT(DE16,LEN(DE16)-4)),"*",RIGHT(DE16,LEN(DE16)-4))</f>
        <v>*</v>
      </c>
      <c r="DG16" s="97" t="str">
        <f>IF(ISERROR(VLOOKUP(DB16,①初期設定!$AA$55:$AD$201,4,FALSE)),"*",VLOOKUP(DB16,①初期設定!$AA$55:$AD$201,4,FALSE))</f>
        <v>*</v>
      </c>
      <c r="DH16" s="97" t="str">
        <f t="shared" ref="DH16" si="16">IF(ISERROR(RIGHT(DG16,LEN(DG16)-4)),"*",RIGHT(DG16,LEN(DG16)-4))</f>
        <v>*</v>
      </c>
      <c r="DI16" s="97" t="str">
        <f>IF(ISERROR(VLOOKUP(DB16,①初期設定!$AM$55:$AV$201,4,FALSE)),"*",VLOOKUP(DB16,①初期設定!$AM$55:$AV$201,4,FALSE))</f>
        <v>*</v>
      </c>
      <c r="DJ16" s="97" t="str">
        <f t="shared" ref="DJ16" si="17">IF(ISERROR(RIGHT(DI16,LEN(DI16)-4)),"*",RIGHT(DI16,LEN(DI16)-4))</f>
        <v>*</v>
      </c>
      <c r="DK16" s="97" t="str">
        <f>IF(ISERROR(VLOOKUP(DB16,①初期設定!$AB$55:$AD$201,3,FALSE)),"",VLOOKUP(DB16,①初期設定!$AB$55:$AD$201,3,FALSE))</f>
        <v>共通男子200m</v>
      </c>
      <c r="DL16" s="97" t="str">
        <f t="shared" ref="DL16" si="18">IF(ISERROR(RIGHT(DK16,LEN(DK16)-4)),"*",RIGHT(DK16,LEN(DK16)-4))</f>
        <v>200m</v>
      </c>
      <c r="DM16" s="97" t="str">
        <f>IF(ISERROR(VLOOKUP(DB16,①初期設定!$AN$55:$AV$201,3,FALSE)),"*",VLOOKUP(DB16,①初期設定!$AN$55:$AV$201,3,FALSE))</f>
        <v>共通女子200m</v>
      </c>
      <c r="DN16" s="97" t="str">
        <f t="shared" ref="DN16" si="19">IF(ISERROR(RIGHT(DM16,LEN(DM16)-4)),"*",RIGHT(DM16,LEN(DM16)-4))</f>
        <v>200m</v>
      </c>
      <c r="DO16" s="97" t="str">
        <f>IF(ISERROR(VLOOKUP(DB16,①初期設定!$AC$55:$AD$201,2,FALSE)),"",VLOOKUP(DB16,①初期設定!$AC$55:$AD$201,2,FALSE))</f>
        <v>共通男子200m</v>
      </c>
      <c r="DP16" s="97" t="str">
        <f t="shared" ref="DP16" si="20">IF(ISERROR(RIGHT(DO16,LEN(DO16)-4)),"*",RIGHT(DO16,LEN(DO16)-4))</f>
        <v>200m</v>
      </c>
      <c r="DQ16" s="97" t="str">
        <f>IF(ISERROR(VLOOKUP(DB16,①初期設定!$AO$55:$AV$201,2,FALSE)),"*",VLOOKUP(DB16,①初期設定!$AO$55:$AV$201,2,FALSE))</f>
        <v>共通女子200m</v>
      </c>
      <c r="DR16" s="97" t="str">
        <f t="shared" ref="DR16" si="21">IF(ISERROR(RIGHT(DQ16,LEN(DQ16)-4)),"*",RIGHT(DQ16,LEN(DQ16)-4))</f>
        <v>200m</v>
      </c>
      <c r="DS16" s="97" t="s">
        <v>88</v>
      </c>
      <c r="DT16" s="97" t="s">
        <v>130</v>
      </c>
      <c r="DU16" s="97" t="s">
        <v>73</v>
      </c>
      <c r="DV16" s="97" t="s">
        <v>76</v>
      </c>
      <c r="DW16" s="97" t="s">
        <v>73</v>
      </c>
      <c r="DX16" s="97" t="s">
        <v>76</v>
      </c>
      <c r="DZ16" s="45" t="s">
        <v>162</v>
      </c>
      <c r="EA16" s="45" t="s">
        <v>162</v>
      </c>
    </row>
    <row r="17" spans="1:140" s="53" customFormat="1" ht="12" customHeight="1">
      <c r="A17" s="246">
        <v>4</v>
      </c>
      <c r="B17" s="246"/>
      <c r="C17" s="258"/>
      <c r="D17" s="258"/>
      <c r="E17" s="258"/>
      <c r="F17" s="258"/>
      <c r="G17" s="277"/>
      <c r="H17" s="267"/>
      <c r="I17" s="267"/>
      <c r="J17" s="267"/>
      <c r="K17" s="267"/>
      <c r="L17" s="267"/>
      <c r="M17" s="267"/>
      <c r="N17" s="273"/>
      <c r="O17" s="274"/>
      <c r="P17" s="274"/>
      <c r="Q17" s="274"/>
      <c r="R17" s="274"/>
      <c r="S17" s="274"/>
      <c r="T17" s="275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4"/>
      <c r="AF17" s="258"/>
      <c r="AG17" s="258"/>
      <c r="AH17" s="258"/>
      <c r="AI17" s="258"/>
      <c r="AJ17" s="258"/>
      <c r="AK17" s="258"/>
      <c r="AL17" s="258"/>
      <c r="AM17" s="258"/>
      <c r="AN17" s="163"/>
      <c r="AO17" s="164"/>
      <c r="AP17" s="165" t="str">
        <f t="shared" si="1"/>
        <v/>
      </c>
      <c r="AQ17" s="164"/>
      <c r="AR17" s="164"/>
      <c r="AS17" s="165" t="str">
        <f t="shared" si="2"/>
        <v/>
      </c>
      <c r="AT17" s="164"/>
      <c r="AU17" s="166"/>
      <c r="AV17" s="258"/>
      <c r="AW17" s="258"/>
      <c r="AX17" s="258"/>
      <c r="AY17" s="258"/>
      <c r="AZ17" s="258"/>
      <c r="BA17" s="258"/>
      <c r="BB17" s="163"/>
      <c r="BC17" s="164"/>
      <c r="BD17" s="165" t="str">
        <f t="shared" si="3"/>
        <v/>
      </c>
      <c r="BE17" s="164"/>
      <c r="BF17" s="164"/>
      <c r="BG17" s="165" t="str">
        <f t="shared" si="4"/>
        <v/>
      </c>
      <c r="BH17" s="164"/>
      <c r="BI17" s="166"/>
      <c r="BJ17" s="258"/>
      <c r="BK17" s="258"/>
      <c r="BL17" s="258"/>
      <c r="BM17" s="258"/>
      <c r="BN17" s="258"/>
      <c r="BO17" s="258"/>
      <c r="BP17" s="163"/>
      <c r="BQ17" s="164"/>
      <c r="BR17" s="165" t="str">
        <f t="shared" si="5"/>
        <v/>
      </c>
      <c r="BS17" s="164"/>
      <c r="BT17" s="164"/>
      <c r="BU17" s="165" t="str">
        <f t="shared" si="6"/>
        <v/>
      </c>
      <c r="BV17" s="164"/>
      <c r="BW17" s="166"/>
      <c r="BX17" s="258"/>
      <c r="BY17" s="258"/>
      <c r="BZ17" s="258"/>
      <c r="CA17" s="258"/>
      <c r="CB17" s="258"/>
      <c r="CC17" s="258"/>
      <c r="CE17" s="39">
        <f t="shared" si="11"/>
        <v>0</v>
      </c>
      <c r="CF17" s="39">
        <f t="shared" si="12"/>
        <v>0</v>
      </c>
      <c r="CK17" s="39">
        <f t="shared" si="13"/>
        <v>0</v>
      </c>
      <c r="CL17" s="45" t="str">
        <f t="shared" si="7"/>
        <v>種目</v>
      </c>
      <c r="CM17" s="45">
        <f t="shared" si="8"/>
        <v>0</v>
      </c>
      <c r="CN17" s="45">
        <f t="shared" si="9"/>
        <v>0</v>
      </c>
      <c r="CO17" s="45">
        <f t="shared" si="10"/>
        <v>0</v>
      </c>
      <c r="CP17" s="44"/>
      <c r="CQ17" s="83" t="s">
        <v>131</v>
      </c>
      <c r="CR17" s="86" t="s">
        <v>173</v>
      </c>
      <c r="CS17" s="86" t="s">
        <v>364</v>
      </c>
      <c r="CT17" s="86" t="s">
        <v>15</v>
      </c>
      <c r="CU17" s="86" t="s">
        <v>40</v>
      </c>
      <c r="CV17" s="86" t="s">
        <v>343</v>
      </c>
      <c r="CW17" s="97" t="s">
        <v>281</v>
      </c>
      <c r="CX17" s="44"/>
      <c r="CY17" s="87">
        <v>1972</v>
      </c>
      <c r="CZ17" s="97" t="s">
        <v>63</v>
      </c>
      <c r="DA17" s="88" t="s">
        <v>89</v>
      </c>
      <c r="DB17" s="97">
        <v>3</v>
      </c>
      <c r="DC17" s="97" t="str">
        <f>IF(ISERROR(VLOOKUP(DB17,①初期設定!$Z$55:$AD$201,5,FALSE)),"*",VLOOKUP(DB17,①初期設定!$Z$55:$AD$201,5,FALSE))</f>
        <v>*</v>
      </c>
      <c r="DD17" s="161" t="str">
        <f t="shared" si="14"/>
        <v>*</v>
      </c>
      <c r="DE17" s="97" t="str">
        <f>IF(ISERROR(VLOOKUP(DB17,①初期設定!$AL$55:$AV$201,5,FALSE)),"*",VLOOKUP(DB17,①初期設定!$AL$55:$AV$201,5,FALSE))</f>
        <v>*</v>
      </c>
      <c r="DF17" s="97" t="str">
        <f t="shared" si="15"/>
        <v>*</v>
      </c>
      <c r="DG17" s="97" t="str">
        <f>IF(ISERROR(VLOOKUP(DB17,①初期設定!$AA$55:$AD$201,4,FALSE)),"*",VLOOKUP(DB17,①初期設定!$AA$55:$AD$201,4,FALSE))</f>
        <v>*</v>
      </c>
      <c r="DH17" s="97" t="str">
        <f t="shared" ref="DH17" si="22">IF(ISERROR(RIGHT(DG17,LEN(DG17)-4)),"*",RIGHT(DG17,LEN(DG17)-4))</f>
        <v>*</v>
      </c>
      <c r="DI17" s="97" t="str">
        <f>IF(ISERROR(VLOOKUP(DB17,①初期設定!$AM$55:$AV$201,4,FALSE)),"*",VLOOKUP(DB17,①初期設定!$AM$55:$AV$201,4,FALSE))</f>
        <v>*</v>
      </c>
      <c r="DJ17" s="97" t="str">
        <f t="shared" ref="DJ17" si="23">IF(ISERROR(RIGHT(DI17,LEN(DI17)-4)),"*",RIGHT(DI17,LEN(DI17)-4))</f>
        <v>*</v>
      </c>
      <c r="DK17" s="97" t="str">
        <f>IF(ISERROR(VLOOKUP(DB17,①初期設定!$AB$55:$AD$201,3,FALSE)),"",VLOOKUP(DB17,①初期設定!$AB$55:$AD$201,3,FALSE))</f>
        <v>共通男子400m</v>
      </c>
      <c r="DL17" s="97" t="str">
        <f t="shared" ref="DL17" si="24">IF(ISERROR(RIGHT(DK17,LEN(DK17)-4)),"*",RIGHT(DK17,LEN(DK17)-4))</f>
        <v>400m</v>
      </c>
      <c r="DM17" s="97" t="str">
        <f>IF(ISERROR(VLOOKUP(DB17,①初期設定!$AN$55:$AV$201,3,FALSE)),"*",VLOOKUP(DB17,①初期設定!$AN$55:$AV$201,3,FALSE))</f>
        <v>共通女子400m</v>
      </c>
      <c r="DN17" s="97" t="str">
        <f t="shared" ref="DN17" si="25">IF(ISERROR(RIGHT(DM17,LEN(DM17)-4)),"*",RIGHT(DM17,LEN(DM17)-4))</f>
        <v>400m</v>
      </c>
      <c r="DO17" s="97" t="str">
        <f>IF(ISERROR(VLOOKUP(DB17,①初期設定!$AC$55:$AD$201,2,FALSE)),"",VLOOKUP(DB17,①初期設定!$AC$55:$AD$201,2,FALSE))</f>
        <v>共通男子400m</v>
      </c>
      <c r="DP17" s="97" t="str">
        <f t="shared" ref="DP17" si="26">IF(ISERROR(RIGHT(DO17,LEN(DO17)-4)),"*",RIGHT(DO17,LEN(DO17)-4))</f>
        <v>400m</v>
      </c>
      <c r="DQ17" s="97" t="str">
        <f>IF(ISERROR(VLOOKUP(DB17,①初期設定!$AO$55:$AV$201,2,FALSE)),"*",VLOOKUP(DB17,①初期設定!$AO$55:$AV$201,2,FALSE))</f>
        <v>共通女子400m</v>
      </c>
      <c r="DR17" s="97" t="str">
        <f t="shared" ref="DR17" si="27">IF(ISERROR(RIGHT(DQ17,LEN(DQ17)-4)),"*",RIGHT(DQ17,LEN(DQ17)-4))</f>
        <v>400m</v>
      </c>
      <c r="DS17" s="97" t="s">
        <v>89</v>
      </c>
      <c r="DT17" s="97" t="s">
        <v>130</v>
      </c>
      <c r="DU17" s="97" t="s">
        <v>74</v>
      </c>
      <c r="DV17" s="97" t="s">
        <v>77</v>
      </c>
      <c r="DW17" s="97" t="s">
        <v>74</v>
      </c>
      <c r="DX17" s="97" t="s">
        <v>77</v>
      </c>
      <c r="DY17" s="46"/>
      <c r="DZ17" s="45" t="s">
        <v>163</v>
      </c>
      <c r="EA17" s="45" t="s">
        <v>163</v>
      </c>
      <c r="EB17" s="44"/>
      <c r="EC17" s="44"/>
      <c r="ED17" s="44"/>
      <c r="EE17" s="44"/>
      <c r="EF17" s="44"/>
      <c r="EG17" s="44"/>
      <c r="EH17" s="44"/>
      <c r="EI17" s="44"/>
      <c r="EJ17" s="44"/>
    </row>
    <row r="18" spans="1:140" ht="12" customHeight="1">
      <c r="A18" s="246">
        <v>5</v>
      </c>
      <c r="B18" s="246"/>
      <c r="C18" s="244"/>
      <c r="D18" s="244"/>
      <c r="E18" s="244"/>
      <c r="F18" s="244"/>
      <c r="G18" s="276"/>
      <c r="H18" s="268"/>
      <c r="I18" s="268"/>
      <c r="J18" s="268"/>
      <c r="K18" s="268"/>
      <c r="L18" s="268"/>
      <c r="M18" s="268"/>
      <c r="N18" s="270"/>
      <c r="O18" s="271"/>
      <c r="P18" s="271"/>
      <c r="Q18" s="271"/>
      <c r="R18" s="271"/>
      <c r="S18" s="271"/>
      <c r="T18" s="272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5"/>
      <c r="AF18" s="244"/>
      <c r="AG18" s="244"/>
      <c r="AH18" s="244"/>
      <c r="AI18" s="244"/>
      <c r="AJ18" s="244"/>
      <c r="AK18" s="244"/>
      <c r="AL18" s="244"/>
      <c r="AM18" s="244"/>
      <c r="AN18" s="150"/>
      <c r="AO18" s="151"/>
      <c r="AP18" s="152" t="str">
        <f t="shared" si="1"/>
        <v/>
      </c>
      <c r="AQ18" s="151"/>
      <c r="AR18" s="151"/>
      <c r="AS18" s="152" t="str">
        <f t="shared" si="2"/>
        <v/>
      </c>
      <c r="AT18" s="151"/>
      <c r="AU18" s="153"/>
      <c r="AV18" s="244"/>
      <c r="AW18" s="244"/>
      <c r="AX18" s="244"/>
      <c r="AY18" s="244"/>
      <c r="AZ18" s="244"/>
      <c r="BA18" s="244"/>
      <c r="BB18" s="150"/>
      <c r="BC18" s="151"/>
      <c r="BD18" s="152" t="str">
        <f t="shared" si="3"/>
        <v/>
      </c>
      <c r="BE18" s="151"/>
      <c r="BF18" s="151"/>
      <c r="BG18" s="152" t="str">
        <f t="shared" si="4"/>
        <v/>
      </c>
      <c r="BH18" s="151"/>
      <c r="BI18" s="153"/>
      <c r="BJ18" s="244"/>
      <c r="BK18" s="244"/>
      <c r="BL18" s="244"/>
      <c r="BM18" s="244"/>
      <c r="BN18" s="244"/>
      <c r="BO18" s="244"/>
      <c r="BP18" s="150"/>
      <c r="BQ18" s="151"/>
      <c r="BR18" s="152" t="str">
        <f t="shared" si="5"/>
        <v/>
      </c>
      <c r="BS18" s="151"/>
      <c r="BT18" s="151"/>
      <c r="BU18" s="152" t="str">
        <f t="shared" si="6"/>
        <v/>
      </c>
      <c r="BV18" s="151"/>
      <c r="BW18" s="153"/>
      <c r="BX18" s="244"/>
      <c r="BY18" s="244"/>
      <c r="BZ18" s="244"/>
      <c r="CA18" s="244"/>
      <c r="CB18" s="244"/>
      <c r="CC18" s="244"/>
      <c r="CE18" s="39">
        <f t="shared" si="11"/>
        <v>0</v>
      </c>
      <c r="CF18" s="39">
        <f t="shared" si="12"/>
        <v>0</v>
      </c>
      <c r="CK18" s="39">
        <f t="shared" si="13"/>
        <v>0</v>
      </c>
      <c r="CL18" s="45" t="str">
        <f t="shared" si="7"/>
        <v>種目</v>
      </c>
      <c r="CM18" s="45">
        <f t="shared" si="8"/>
        <v>0</v>
      </c>
      <c r="CN18" s="45">
        <f t="shared" si="9"/>
        <v>0</v>
      </c>
      <c r="CO18" s="45">
        <f t="shared" si="10"/>
        <v>0</v>
      </c>
      <c r="CQ18" s="83" t="s">
        <v>152</v>
      </c>
      <c r="CR18" s="97" t="s">
        <v>303</v>
      </c>
      <c r="CS18" s="86" t="s">
        <v>365</v>
      </c>
      <c r="CT18" s="86" t="s">
        <v>199</v>
      </c>
      <c r="CU18" s="86" t="s">
        <v>41</v>
      </c>
      <c r="CV18" s="86" t="s">
        <v>344</v>
      </c>
      <c r="CW18" s="97" t="s">
        <v>280</v>
      </c>
      <c r="CX18" s="44"/>
      <c r="CY18" s="87">
        <v>1973</v>
      </c>
      <c r="CZ18" s="97" t="s">
        <v>64</v>
      </c>
      <c r="DA18" s="88" t="s">
        <v>90</v>
      </c>
      <c r="DB18" s="97">
        <v>4</v>
      </c>
      <c r="DC18" s="97" t="str">
        <f>IF(ISERROR(VLOOKUP(DB18,①初期設定!$Z$55:$AD$201,5,FALSE)),"*",VLOOKUP(DB18,①初期設定!$Z$55:$AD$201,5,FALSE))</f>
        <v>*</v>
      </c>
      <c r="DD18" s="161" t="str">
        <f t="shared" si="14"/>
        <v>*</v>
      </c>
      <c r="DE18" s="97" t="str">
        <f>IF(ISERROR(VLOOKUP(DB18,①初期設定!$AL$55:$AV$201,5,FALSE)),"*",VLOOKUP(DB18,①初期設定!$AL$55:$AV$201,5,FALSE))</f>
        <v>*</v>
      </c>
      <c r="DF18" s="97" t="str">
        <f t="shared" si="15"/>
        <v>*</v>
      </c>
      <c r="DG18" s="97" t="str">
        <f>IF(ISERROR(VLOOKUP(DB18,①初期設定!$AA$55:$AD$201,4,FALSE)),"*",VLOOKUP(DB18,①初期設定!$AA$55:$AD$201,4,FALSE))</f>
        <v>*</v>
      </c>
      <c r="DH18" s="97" t="str">
        <f t="shared" ref="DH18" si="28">IF(ISERROR(RIGHT(DG18,LEN(DG18)-4)),"*",RIGHT(DG18,LEN(DG18)-4))</f>
        <v>*</v>
      </c>
      <c r="DI18" s="97" t="str">
        <f>IF(ISERROR(VLOOKUP(DB18,①初期設定!$AM$55:$AV$201,4,FALSE)),"*",VLOOKUP(DB18,①初期設定!$AM$55:$AV$201,4,FALSE))</f>
        <v>*</v>
      </c>
      <c r="DJ18" s="97" t="str">
        <f t="shared" ref="DJ18" si="29">IF(ISERROR(RIGHT(DI18,LEN(DI18)-4)),"*",RIGHT(DI18,LEN(DI18)-4))</f>
        <v>*</v>
      </c>
      <c r="DK18" s="97" t="str">
        <f>IF(ISERROR(VLOOKUP(DB18,①初期設定!$AB$55:$AD$201,3,FALSE)),"",VLOOKUP(DB18,①初期設定!$AB$55:$AD$201,3,FALSE))</f>
        <v>共通男子800m</v>
      </c>
      <c r="DL18" s="97" t="str">
        <f t="shared" ref="DL18" si="30">IF(ISERROR(RIGHT(DK18,LEN(DK18)-4)),"*",RIGHT(DK18,LEN(DK18)-4))</f>
        <v>800m</v>
      </c>
      <c r="DM18" s="97" t="str">
        <f>IF(ISERROR(VLOOKUP(DB18,①初期設定!$AN$55:$AV$201,3,FALSE)),"*",VLOOKUP(DB18,①初期設定!$AN$55:$AV$201,3,FALSE))</f>
        <v>共通女子800m</v>
      </c>
      <c r="DN18" s="97" t="str">
        <f t="shared" ref="DN18" si="31">IF(ISERROR(RIGHT(DM18,LEN(DM18)-4)),"*",RIGHT(DM18,LEN(DM18)-4))</f>
        <v>800m</v>
      </c>
      <c r="DO18" s="97" t="str">
        <f>IF(ISERROR(VLOOKUP(DB18,①初期設定!$AC$55:$AD$201,2,FALSE)),"",VLOOKUP(DB18,①初期設定!$AC$55:$AD$201,2,FALSE))</f>
        <v>共通男子800m</v>
      </c>
      <c r="DP18" s="97" t="str">
        <f t="shared" ref="DP18" si="32">IF(ISERROR(RIGHT(DO18,LEN(DO18)-4)),"*",RIGHT(DO18,LEN(DO18)-4))</f>
        <v>800m</v>
      </c>
      <c r="DQ18" s="97" t="str">
        <f>IF(ISERROR(VLOOKUP(DB18,①初期設定!$AO$55:$AV$201,2,FALSE)),"*",VLOOKUP(DB18,①初期設定!$AO$55:$AV$201,2,FALSE))</f>
        <v>共通女子800m</v>
      </c>
      <c r="DR18" s="97" t="str">
        <f t="shared" ref="DR18" si="33">IF(ISERROR(RIGHT(DQ18,LEN(DQ18)-4)),"*",RIGHT(DQ18,LEN(DQ18)-4))</f>
        <v>800m</v>
      </c>
      <c r="DS18" s="97" t="s">
        <v>90</v>
      </c>
      <c r="DT18" s="97" t="s">
        <v>130</v>
      </c>
      <c r="DU18" s="97" t="s">
        <v>260</v>
      </c>
      <c r="DV18" s="97" t="s">
        <v>263</v>
      </c>
      <c r="DW18" s="97"/>
      <c r="DX18" s="97"/>
      <c r="DZ18" s="45" t="s">
        <v>157</v>
      </c>
      <c r="EA18" s="45" t="s">
        <v>157</v>
      </c>
    </row>
    <row r="19" spans="1:140" ht="12" customHeight="1">
      <c r="A19" s="246">
        <v>6</v>
      </c>
      <c r="B19" s="246"/>
      <c r="C19" s="244"/>
      <c r="D19" s="244"/>
      <c r="E19" s="244"/>
      <c r="F19" s="244"/>
      <c r="G19" s="276"/>
      <c r="H19" s="268"/>
      <c r="I19" s="268"/>
      <c r="J19" s="268"/>
      <c r="K19" s="268"/>
      <c r="L19" s="268"/>
      <c r="M19" s="268"/>
      <c r="N19" s="270"/>
      <c r="O19" s="271"/>
      <c r="P19" s="271"/>
      <c r="Q19" s="271"/>
      <c r="R19" s="271"/>
      <c r="S19" s="271"/>
      <c r="T19" s="272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5"/>
      <c r="AF19" s="244"/>
      <c r="AG19" s="244"/>
      <c r="AH19" s="244"/>
      <c r="AI19" s="244"/>
      <c r="AJ19" s="244"/>
      <c r="AK19" s="244"/>
      <c r="AL19" s="244"/>
      <c r="AM19" s="244"/>
      <c r="AN19" s="150"/>
      <c r="AO19" s="151"/>
      <c r="AP19" s="152" t="str">
        <f t="shared" si="1"/>
        <v/>
      </c>
      <c r="AQ19" s="151"/>
      <c r="AR19" s="151"/>
      <c r="AS19" s="152" t="str">
        <f t="shared" si="2"/>
        <v/>
      </c>
      <c r="AT19" s="151"/>
      <c r="AU19" s="153"/>
      <c r="AV19" s="244"/>
      <c r="AW19" s="244"/>
      <c r="AX19" s="244"/>
      <c r="AY19" s="244"/>
      <c r="AZ19" s="244"/>
      <c r="BA19" s="244"/>
      <c r="BB19" s="150"/>
      <c r="BC19" s="151"/>
      <c r="BD19" s="152" t="str">
        <f t="shared" si="3"/>
        <v/>
      </c>
      <c r="BE19" s="151"/>
      <c r="BF19" s="151"/>
      <c r="BG19" s="152" t="str">
        <f t="shared" si="4"/>
        <v/>
      </c>
      <c r="BH19" s="151"/>
      <c r="BI19" s="153"/>
      <c r="BJ19" s="244"/>
      <c r="BK19" s="244"/>
      <c r="BL19" s="244"/>
      <c r="BM19" s="244"/>
      <c r="BN19" s="244"/>
      <c r="BO19" s="244"/>
      <c r="BP19" s="150"/>
      <c r="BQ19" s="151"/>
      <c r="BR19" s="152" t="str">
        <f t="shared" si="5"/>
        <v/>
      </c>
      <c r="BS19" s="151"/>
      <c r="BT19" s="151"/>
      <c r="BU19" s="152" t="str">
        <f t="shared" si="6"/>
        <v/>
      </c>
      <c r="BV19" s="151"/>
      <c r="BW19" s="153"/>
      <c r="BX19" s="244"/>
      <c r="BY19" s="244"/>
      <c r="BZ19" s="244"/>
      <c r="CA19" s="244"/>
      <c r="CB19" s="244"/>
      <c r="CC19" s="244"/>
      <c r="CE19" s="39">
        <f t="shared" si="11"/>
        <v>0</v>
      </c>
      <c r="CF19" s="39">
        <f t="shared" si="12"/>
        <v>0</v>
      </c>
      <c r="CK19" s="39">
        <f t="shared" si="13"/>
        <v>0</v>
      </c>
      <c r="CL19" s="45" t="str">
        <f t="shared" si="7"/>
        <v>種目</v>
      </c>
      <c r="CM19" s="45">
        <f t="shared" si="8"/>
        <v>0</v>
      </c>
      <c r="CN19" s="45">
        <f t="shared" si="9"/>
        <v>0</v>
      </c>
      <c r="CO19" s="45">
        <f t="shared" si="10"/>
        <v>0</v>
      </c>
      <c r="CQ19" s="83" t="s">
        <v>10</v>
      </c>
      <c r="CR19" s="97" t="s">
        <v>304</v>
      </c>
      <c r="CS19" s="86" t="s">
        <v>175</v>
      </c>
      <c r="CT19" s="86" t="s">
        <v>16</v>
      </c>
      <c r="CU19" s="86" t="s">
        <v>42</v>
      </c>
      <c r="CV19" s="86" t="s">
        <v>242</v>
      </c>
      <c r="CW19" s="97" t="s">
        <v>282</v>
      </c>
      <c r="CX19" s="44"/>
      <c r="CY19" s="87">
        <v>1974</v>
      </c>
      <c r="CZ19" s="97" t="s">
        <v>65</v>
      </c>
      <c r="DA19" s="88" t="s">
        <v>93</v>
      </c>
      <c r="DB19" s="97">
        <v>5</v>
      </c>
      <c r="DC19" s="97" t="str">
        <f>IF(ISERROR(VLOOKUP(DB19,①初期設定!$Z$55:$AD$201,5,FALSE)),"*",VLOOKUP(DB19,①初期設定!$Z$55:$AD$201,5,FALSE))</f>
        <v>*</v>
      </c>
      <c r="DD19" s="161" t="str">
        <f t="shared" si="14"/>
        <v>*</v>
      </c>
      <c r="DE19" s="97" t="str">
        <f>IF(ISERROR(VLOOKUP(DB19,①初期設定!$AL$55:$AV$201,5,FALSE)),"*",VLOOKUP(DB19,①初期設定!$AL$55:$AV$201,5,FALSE))</f>
        <v>*</v>
      </c>
      <c r="DF19" s="97" t="str">
        <f t="shared" si="15"/>
        <v>*</v>
      </c>
      <c r="DG19" s="97" t="str">
        <f>IF(ISERROR(VLOOKUP(DB19,①初期設定!$AA$55:$AD$201,4,FALSE)),"*",VLOOKUP(DB19,①初期設定!$AA$55:$AD$201,4,FALSE))</f>
        <v>*</v>
      </c>
      <c r="DH19" s="97" t="str">
        <f t="shared" ref="DH19" si="34">IF(ISERROR(RIGHT(DG19,LEN(DG19)-4)),"*",RIGHT(DG19,LEN(DG19)-4))</f>
        <v>*</v>
      </c>
      <c r="DI19" s="97" t="str">
        <f>IF(ISERROR(VLOOKUP(DB19,①初期設定!$AM$55:$AV$201,4,FALSE)),"*",VLOOKUP(DB19,①初期設定!$AM$55:$AV$201,4,FALSE))</f>
        <v>*</v>
      </c>
      <c r="DJ19" s="97" t="str">
        <f t="shared" ref="DJ19" si="35">IF(ISERROR(RIGHT(DI19,LEN(DI19)-4)),"*",RIGHT(DI19,LEN(DI19)-4))</f>
        <v>*</v>
      </c>
      <c r="DK19" s="97" t="str">
        <f>IF(ISERROR(VLOOKUP(DB19,①初期設定!$AB$55:$AD$201,3,FALSE)),"",VLOOKUP(DB19,①初期設定!$AB$55:$AD$201,3,FALSE))</f>
        <v>共通男子1500m</v>
      </c>
      <c r="DL19" s="97" t="str">
        <f t="shared" ref="DL19" si="36">IF(ISERROR(RIGHT(DK19,LEN(DK19)-4)),"*",RIGHT(DK19,LEN(DK19)-4))</f>
        <v>1500m</v>
      </c>
      <c r="DM19" s="97" t="str">
        <f>IF(ISERROR(VLOOKUP(DB19,①初期設定!$AN$55:$AV$201,3,FALSE)),"*",VLOOKUP(DB19,①初期設定!$AN$55:$AV$201,3,FALSE))</f>
        <v>共通女子1500m</v>
      </c>
      <c r="DN19" s="97" t="str">
        <f t="shared" ref="DN19" si="37">IF(ISERROR(RIGHT(DM19,LEN(DM19)-4)),"*",RIGHT(DM19,LEN(DM19)-4))</f>
        <v>1500m</v>
      </c>
      <c r="DO19" s="97" t="str">
        <f>IF(ISERROR(VLOOKUP(DB19,①初期設定!$AC$55:$AD$201,2,FALSE)),"",VLOOKUP(DB19,①初期設定!$AC$55:$AD$201,2,FALSE))</f>
        <v>共通男子1500m</v>
      </c>
      <c r="DP19" s="97" t="str">
        <f t="shared" ref="DP19" si="38">IF(ISERROR(RIGHT(DO19,LEN(DO19)-4)),"*",RIGHT(DO19,LEN(DO19)-4))</f>
        <v>1500m</v>
      </c>
      <c r="DQ19" s="97" t="str">
        <f>IF(ISERROR(VLOOKUP(DB19,①初期設定!$AO$55:$AV$201,2,FALSE)),"*",VLOOKUP(DB19,①初期設定!$AO$55:$AV$201,2,FALSE))</f>
        <v>共通女子1500m</v>
      </c>
      <c r="DR19" s="97" t="str">
        <f t="shared" ref="DR19" si="39">IF(ISERROR(RIGHT(DQ19,LEN(DQ19)-4)),"*",RIGHT(DQ19,LEN(DQ19)-4))</f>
        <v>1500m</v>
      </c>
      <c r="DS19" s="97" t="s">
        <v>93</v>
      </c>
      <c r="DT19" s="97" t="s">
        <v>130</v>
      </c>
      <c r="DU19" s="97" t="s">
        <v>261</v>
      </c>
      <c r="DV19" s="97" t="s">
        <v>264</v>
      </c>
      <c r="DW19" s="97"/>
      <c r="DX19" s="97"/>
      <c r="DZ19" s="45" t="s">
        <v>158</v>
      </c>
      <c r="EA19" s="45" t="s">
        <v>158</v>
      </c>
    </row>
    <row r="20" spans="1:140" ht="12" customHeight="1">
      <c r="A20" s="246">
        <v>7</v>
      </c>
      <c r="B20" s="246"/>
      <c r="C20" s="244"/>
      <c r="D20" s="244"/>
      <c r="E20" s="244"/>
      <c r="F20" s="244"/>
      <c r="G20" s="276"/>
      <c r="H20" s="268"/>
      <c r="I20" s="268"/>
      <c r="J20" s="268"/>
      <c r="K20" s="268"/>
      <c r="L20" s="268"/>
      <c r="M20" s="268"/>
      <c r="N20" s="270"/>
      <c r="O20" s="271"/>
      <c r="P20" s="271"/>
      <c r="Q20" s="271"/>
      <c r="R20" s="271"/>
      <c r="S20" s="271"/>
      <c r="T20" s="272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5"/>
      <c r="AF20" s="244"/>
      <c r="AG20" s="244"/>
      <c r="AH20" s="244"/>
      <c r="AI20" s="244"/>
      <c r="AJ20" s="244"/>
      <c r="AK20" s="244"/>
      <c r="AL20" s="244"/>
      <c r="AM20" s="244"/>
      <c r="AN20" s="150"/>
      <c r="AO20" s="151"/>
      <c r="AP20" s="152" t="str">
        <f t="shared" si="1"/>
        <v/>
      </c>
      <c r="AQ20" s="151"/>
      <c r="AR20" s="151"/>
      <c r="AS20" s="152" t="str">
        <f t="shared" si="2"/>
        <v/>
      </c>
      <c r="AT20" s="151"/>
      <c r="AU20" s="153"/>
      <c r="AV20" s="244"/>
      <c r="AW20" s="244"/>
      <c r="AX20" s="244"/>
      <c r="AY20" s="244"/>
      <c r="AZ20" s="244"/>
      <c r="BA20" s="244"/>
      <c r="BB20" s="150"/>
      <c r="BC20" s="151"/>
      <c r="BD20" s="152" t="str">
        <f t="shared" si="3"/>
        <v/>
      </c>
      <c r="BE20" s="151"/>
      <c r="BF20" s="151"/>
      <c r="BG20" s="152" t="str">
        <f t="shared" si="4"/>
        <v/>
      </c>
      <c r="BH20" s="151"/>
      <c r="BI20" s="153"/>
      <c r="BJ20" s="244"/>
      <c r="BK20" s="244"/>
      <c r="BL20" s="244"/>
      <c r="BM20" s="244"/>
      <c r="BN20" s="244"/>
      <c r="BO20" s="244"/>
      <c r="BP20" s="150"/>
      <c r="BQ20" s="151"/>
      <c r="BR20" s="152" t="str">
        <f t="shared" si="5"/>
        <v/>
      </c>
      <c r="BS20" s="151"/>
      <c r="BT20" s="151"/>
      <c r="BU20" s="152" t="str">
        <f t="shared" si="6"/>
        <v/>
      </c>
      <c r="BV20" s="151"/>
      <c r="BW20" s="153"/>
      <c r="BX20" s="244"/>
      <c r="BY20" s="244"/>
      <c r="BZ20" s="244"/>
      <c r="CA20" s="244"/>
      <c r="CB20" s="244"/>
      <c r="CC20" s="244"/>
      <c r="CE20" s="39">
        <f t="shared" si="11"/>
        <v>0</v>
      </c>
      <c r="CF20" s="39">
        <f t="shared" si="12"/>
        <v>0</v>
      </c>
      <c r="CK20" s="39">
        <f t="shared" si="13"/>
        <v>0</v>
      </c>
      <c r="CL20" s="45" t="str">
        <f t="shared" si="7"/>
        <v>種目</v>
      </c>
      <c r="CM20" s="45">
        <f t="shared" si="8"/>
        <v>0</v>
      </c>
      <c r="CN20" s="45">
        <f t="shared" si="9"/>
        <v>0</v>
      </c>
      <c r="CO20" s="45">
        <f t="shared" si="10"/>
        <v>0</v>
      </c>
      <c r="CQ20" s="44"/>
      <c r="CR20" s="89" t="s">
        <v>168</v>
      </c>
      <c r="CS20" s="86" t="s">
        <v>256</v>
      </c>
      <c r="CT20" s="86" t="s">
        <v>17</v>
      </c>
      <c r="CU20" s="86" t="s">
        <v>43</v>
      </c>
      <c r="CV20" s="86" t="s">
        <v>243</v>
      </c>
      <c r="CW20" s="97" t="s">
        <v>285</v>
      </c>
      <c r="CX20" s="44"/>
      <c r="CY20" s="87">
        <v>1975</v>
      </c>
      <c r="CZ20" s="97" t="s">
        <v>66</v>
      </c>
      <c r="DA20" s="88" t="s">
        <v>92</v>
      </c>
      <c r="DB20" s="97">
        <v>6</v>
      </c>
      <c r="DC20" s="97" t="str">
        <f>IF(ISERROR(VLOOKUP(DB20,①初期設定!$Z$55:$AD$201,5,FALSE)),"*",VLOOKUP(DB20,①初期設定!$Z$55:$AD$201,5,FALSE))</f>
        <v>*</v>
      </c>
      <c r="DD20" s="161" t="str">
        <f t="shared" si="14"/>
        <v>*</v>
      </c>
      <c r="DE20" s="97" t="str">
        <f>IF(ISERROR(VLOOKUP(DB20,①初期設定!$AL$55:$AV$201,5,FALSE)),"*",VLOOKUP(DB20,①初期設定!$AL$55:$AV$201,5,FALSE))</f>
        <v>*</v>
      </c>
      <c r="DF20" s="97" t="str">
        <f t="shared" si="15"/>
        <v>*</v>
      </c>
      <c r="DG20" s="97" t="str">
        <f>IF(ISERROR(VLOOKUP(DB20,①初期設定!$AA$55:$AD$201,4,FALSE)),"*",VLOOKUP(DB20,①初期設定!$AA$55:$AD$201,4,FALSE))</f>
        <v>*</v>
      </c>
      <c r="DH20" s="97" t="str">
        <f t="shared" ref="DH20" si="40">IF(ISERROR(RIGHT(DG20,LEN(DG20)-4)),"*",RIGHT(DG20,LEN(DG20)-4))</f>
        <v>*</v>
      </c>
      <c r="DI20" s="97" t="str">
        <f>IF(ISERROR(VLOOKUP(DB20,①初期設定!$AM$55:$AV$201,4,FALSE)),"*",VLOOKUP(DB20,①初期設定!$AM$55:$AV$201,4,FALSE))</f>
        <v>*</v>
      </c>
      <c r="DJ20" s="97" t="str">
        <f t="shared" ref="DJ20" si="41">IF(ISERROR(RIGHT(DI20,LEN(DI20)-4)),"*",RIGHT(DI20,LEN(DI20)-4))</f>
        <v>*</v>
      </c>
      <c r="DK20" s="97" t="str">
        <f>IF(ISERROR(VLOOKUP(DB20,①初期設定!$AB$55:$AD$201,3,FALSE)),"",VLOOKUP(DB20,①初期設定!$AB$55:$AD$201,3,FALSE))</f>
        <v>共通男子5000m</v>
      </c>
      <c r="DL20" s="97" t="str">
        <f t="shared" ref="DL20" si="42">IF(ISERROR(RIGHT(DK20,LEN(DK20)-4)),"*",RIGHT(DK20,LEN(DK20)-4))</f>
        <v>5000m</v>
      </c>
      <c r="DM20" s="97" t="str">
        <f>IF(ISERROR(VLOOKUP(DB20,①初期設定!$AN$55:$AV$201,3,FALSE)),"*",VLOOKUP(DB20,①初期設定!$AN$55:$AV$201,3,FALSE))</f>
        <v>共通女子3000m</v>
      </c>
      <c r="DN20" s="97" t="str">
        <f t="shared" ref="DN20" si="43">IF(ISERROR(RIGHT(DM20,LEN(DM20)-4)),"*",RIGHT(DM20,LEN(DM20)-4))</f>
        <v>3000m</v>
      </c>
      <c r="DO20" s="97" t="str">
        <f>IF(ISERROR(VLOOKUP(DB20,①初期設定!$AC$55:$AD$201,2,FALSE)),"",VLOOKUP(DB20,①初期設定!$AC$55:$AD$201,2,FALSE))</f>
        <v>共通男子5000m</v>
      </c>
      <c r="DP20" s="97" t="str">
        <f t="shared" ref="DP20" si="44">IF(ISERROR(RIGHT(DO20,LEN(DO20)-4)),"*",RIGHT(DO20,LEN(DO20)-4))</f>
        <v>5000m</v>
      </c>
      <c r="DQ20" s="97" t="str">
        <f>IF(ISERROR(VLOOKUP(DB20,①初期設定!$AO$55:$AV$201,2,FALSE)),"*",VLOOKUP(DB20,①初期設定!$AO$55:$AV$201,2,FALSE))</f>
        <v>共通女子3000m</v>
      </c>
      <c r="DR20" s="97" t="str">
        <f t="shared" ref="DR20" si="45">IF(ISERROR(RIGHT(DQ20,LEN(DQ20)-4)),"*",RIGHT(DQ20,LEN(DQ20)-4))</f>
        <v>3000m</v>
      </c>
      <c r="DS20" s="97" t="s">
        <v>92</v>
      </c>
      <c r="DT20" s="97" t="s">
        <v>130</v>
      </c>
      <c r="DU20" s="103" t="s">
        <v>262</v>
      </c>
      <c r="DV20" s="98" t="s">
        <v>265</v>
      </c>
      <c r="DW20" s="98"/>
      <c r="DX20" s="98"/>
      <c r="DZ20" s="45" t="s">
        <v>159</v>
      </c>
      <c r="EA20" s="45" t="s">
        <v>159</v>
      </c>
    </row>
    <row r="21" spans="1:140" ht="12" customHeight="1">
      <c r="A21" s="246">
        <v>8</v>
      </c>
      <c r="B21" s="246"/>
      <c r="C21" s="244"/>
      <c r="D21" s="244"/>
      <c r="E21" s="244"/>
      <c r="F21" s="244"/>
      <c r="G21" s="276"/>
      <c r="H21" s="268"/>
      <c r="I21" s="268"/>
      <c r="J21" s="268"/>
      <c r="K21" s="268"/>
      <c r="L21" s="268"/>
      <c r="M21" s="268"/>
      <c r="N21" s="270"/>
      <c r="O21" s="271"/>
      <c r="P21" s="271"/>
      <c r="Q21" s="271"/>
      <c r="R21" s="271"/>
      <c r="S21" s="271"/>
      <c r="T21" s="272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5"/>
      <c r="AF21" s="244"/>
      <c r="AG21" s="244"/>
      <c r="AH21" s="244"/>
      <c r="AI21" s="244"/>
      <c r="AJ21" s="244"/>
      <c r="AK21" s="244"/>
      <c r="AL21" s="244"/>
      <c r="AM21" s="244"/>
      <c r="AN21" s="150"/>
      <c r="AO21" s="151"/>
      <c r="AP21" s="152" t="str">
        <f t="shared" si="1"/>
        <v/>
      </c>
      <c r="AQ21" s="151"/>
      <c r="AR21" s="151"/>
      <c r="AS21" s="152" t="str">
        <f t="shared" si="2"/>
        <v/>
      </c>
      <c r="AT21" s="151"/>
      <c r="AU21" s="153"/>
      <c r="AV21" s="244"/>
      <c r="AW21" s="244"/>
      <c r="AX21" s="244"/>
      <c r="AY21" s="244"/>
      <c r="AZ21" s="244"/>
      <c r="BA21" s="244"/>
      <c r="BB21" s="150"/>
      <c r="BC21" s="151"/>
      <c r="BD21" s="152" t="str">
        <f t="shared" si="3"/>
        <v/>
      </c>
      <c r="BE21" s="151"/>
      <c r="BF21" s="151"/>
      <c r="BG21" s="152" t="str">
        <f t="shared" si="4"/>
        <v/>
      </c>
      <c r="BH21" s="151"/>
      <c r="BI21" s="153"/>
      <c r="BJ21" s="244"/>
      <c r="BK21" s="244"/>
      <c r="BL21" s="244"/>
      <c r="BM21" s="244"/>
      <c r="BN21" s="244"/>
      <c r="BO21" s="244"/>
      <c r="BP21" s="150"/>
      <c r="BQ21" s="151"/>
      <c r="BR21" s="152" t="str">
        <f t="shared" si="5"/>
        <v/>
      </c>
      <c r="BS21" s="151"/>
      <c r="BT21" s="151"/>
      <c r="BU21" s="152" t="str">
        <f t="shared" si="6"/>
        <v/>
      </c>
      <c r="BV21" s="151"/>
      <c r="BW21" s="153"/>
      <c r="BX21" s="244"/>
      <c r="BY21" s="244"/>
      <c r="BZ21" s="244"/>
      <c r="CA21" s="244"/>
      <c r="CB21" s="244"/>
      <c r="CC21" s="244"/>
      <c r="CE21" s="39">
        <f t="shared" si="11"/>
        <v>0</v>
      </c>
      <c r="CF21" s="39">
        <f t="shared" si="12"/>
        <v>0</v>
      </c>
      <c r="CK21" s="39">
        <f t="shared" si="13"/>
        <v>0</v>
      </c>
      <c r="CL21" s="45" t="str">
        <f t="shared" si="7"/>
        <v>種目</v>
      </c>
      <c r="CM21" s="45">
        <f t="shared" si="8"/>
        <v>0</v>
      </c>
      <c r="CN21" s="45">
        <f t="shared" si="9"/>
        <v>0</v>
      </c>
      <c r="CO21" s="45">
        <f t="shared" si="10"/>
        <v>0</v>
      </c>
      <c r="CQ21" s="44"/>
      <c r="CR21" s="89" t="s">
        <v>174</v>
      </c>
      <c r="CS21" s="86" t="s">
        <v>13</v>
      </c>
      <c r="CT21" s="86" t="s">
        <v>18</v>
      </c>
      <c r="CU21" s="86" t="s">
        <v>44</v>
      </c>
      <c r="CV21" s="86" t="s">
        <v>312</v>
      </c>
      <c r="CW21" s="97" t="s">
        <v>284</v>
      </c>
      <c r="CX21" s="44"/>
      <c r="CY21" s="87">
        <v>1976</v>
      </c>
      <c r="CZ21" s="97" t="s">
        <v>67</v>
      </c>
      <c r="DA21" s="88" t="s">
        <v>91</v>
      </c>
      <c r="DB21" s="97">
        <v>7</v>
      </c>
      <c r="DC21" s="97" t="str">
        <f>IF(ISERROR(VLOOKUP(DB21,①初期設定!$Z$55:$AD$201,5,FALSE)),"*",VLOOKUP(DB21,①初期設定!$Z$55:$AD$201,5,FALSE))</f>
        <v>*</v>
      </c>
      <c r="DD21" s="161" t="str">
        <f t="shared" si="14"/>
        <v>*</v>
      </c>
      <c r="DE21" s="97" t="str">
        <f>IF(ISERROR(VLOOKUP(DB21,①初期設定!$AL$55:$AV$201,5,FALSE)),"*",VLOOKUP(DB21,①初期設定!$AL$55:$AV$201,5,FALSE))</f>
        <v>*</v>
      </c>
      <c r="DF21" s="97" t="str">
        <f t="shared" si="15"/>
        <v>*</v>
      </c>
      <c r="DG21" s="97" t="str">
        <f>IF(ISERROR(VLOOKUP(DB21,①初期設定!$AA$55:$AD$201,4,FALSE)),"*",VLOOKUP(DB21,①初期設定!$AA$55:$AD$201,4,FALSE))</f>
        <v>*</v>
      </c>
      <c r="DH21" s="97" t="str">
        <f t="shared" ref="DH21" si="46">IF(ISERROR(RIGHT(DG21,LEN(DG21)-4)),"*",RIGHT(DG21,LEN(DG21)-4))</f>
        <v>*</v>
      </c>
      <c r="DI21" s="97" t="str">
        <f>IF(ISERROR(VLOOKUP(DB21,①初期設定!$AM$55:$AV$201,4,FALSE)),"*",VLOOKUP(DB21,①初期設定!$AM$55:$AV$201,4,FALSE))</f>
        <v>*</v>
      </c>
      <c r="DJ21" s="97" t="str">
        <f t="shared" ref="DJ21" si="47">IF(ISERROR(RIGHT(DI21,LEN(DI21)-4)),"*",RIGHT(DI21,LEN(DI21)-4))</f>
        <v>*</v>
      </c>
      <c r="DK21" s="97" t="str">
        <f>IF(ISERROR(VLOOKUP(DB21,①初期設定!$AB$55:$AD$201,3,FALSE)),"",VLOOKUP(DB21,①初期設定!$AB$55:$AD$201,3,FALSE))</f>
        <v>共通男子110mH(1.067m)</v>
      </c>
      <c r="DL21" s="97" t="str">
        <f t="shared" ref="DL21" si="48">IF(ISERROR(RIGHT(DK21,LEN(DK21)-4)),"*",RIGHT(DK21,LEN(DK21)-4))</f>
        <v>110mH(1.067m)</v>
      </c>
      <c r="DM21" s="97" t="str">
        <f>IF(ISERROR(VLOOKUP(DB21,①初期設定!$AN$55:$AV$201,3,FALSE)),"*",VLOOKUP(DB21,①初期設定!$AN$55:$AV$201,3,FALSE))</f>
        <v>共通女子100mH(0.838m)</v>
      </c>
      <c r="DN21" s="97" t="str">
        <f t="shared" ref="DN21" si="49">IF(ISERROR(RIGHT(DM21,LEN(DM21)-4)),"*",RIGHT(DM21,LEN(DM21)-4))</f>
        <v>100mH(0.838m)</v>
      </c>
      <c r="DO21" s="97" t="str">
        <f>IF(ISERROR(VLOOKUP(DB21,①初期設定!$AC$55:$AD$201,2,FALSE)),"",VLOOKUP(DB21,①初期設定!$AC$55:$AD$201,2,FALSE))</f>
        <v>共通男子110mH(1.067m)</v>
      </c>
      <c r="DP21" s="97" t="str">
        <f t="shared" ref="DP21" si="50">IF(ISERROR(RIGHT(DO21,LEN(DO21)-4)),"*",RIGHT(DO21,LEN(DO21)-4))</f>
        <v>110mH(1.067m)</v>
      </c>
      <c r="DQ21" s="97" t="str">
        <f>IF(ISERROR(VLOOKUP(DB21,①初期設定!$AO$55:$AV$201,2,FALSE)),"*",VLOOKUP(DB21,①初期設定!$AO$55:$AV$201,2,FALSE))</f>
        <v>共通女子100mH(0.838m)</v>
      </c>
      <c r="DR21" s="97" t="str">
        <f t="shared" ref="DR21" si="51">IF(ISERROR(RIGHT(DQ21,LEN(DQ21)-4)),"*",RIGHT(DQ21,LEN(DQ21)-4))</f>
        <v>100mH(0.838m)</v>
      </c>
      <c r="DS21" s="97" t="s">
        <v>91</v>
      </c>
      <c r="DT21" s="97" t="s">
        <v>130</v>
      </c>
      <c r="DU21" s="42"/>
      <c r="DV21" s="42"/>
      <c r="DW21" s="42"/>
      <c r="DX21" s="42"/>
      <c r="DZ21" s="45" t="s">
        <v>160</v>
      </c>
      <c r="EA21" s="45" t="s">
        <v>160</v>
      </c>
    </row>
    <row r="22" spans="1:140" ht="12" customHeight="1">
      <c r="A22" s="246">
        <v>9</v>
      </c>
      <c r="B22" s="246"/>
      <c r="C22" s="244"/>
      <c r="D22" s="244"/>
      <c r="E22" s="244"/>
      <c r="F22" s="244"/>
      <c r="G22" s="276"/>
      <c r="H22" s="268"/>
      <c r="I22" s="268"/>
      <c r="J22" s="268"/>
      <c r="K22" s="268"/>
      <c r="L22" s="268"/>
      <c r="M22" s="268"/>
      <c r="N22" s="270"/>
      <c r="O22" s="271"/>
      <c r="P22" s="271"/>
      <c r="Q22" s="271"/>
      <c r="R22" s="271"/>
      <c r="S22" s="271"/>
      <c r="T22" s="272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5"/>
      <c r="AF22" s="244"/>
      <c r="AG22" s="244"/>
      <c r="AH22" s="244"/>
      <c r="AI22" s="244"/>
      <c r="AJ22" s="244"/>
      <c r="AK22" s="244"/>
      <c r="AL22" s="244"/>
      <c r="AM22" s="244"/>
      <c r="AN22" s="150"/>
      <c r="AO22" s="151"/>
      <c r="AP22" s="152" t="str">
        <f t="shared" si="1"/>
        <v/>
      </c>
      <c r="AQ22" s="151"/>
      <c r="AR22" s="151"/>
      <c r="AS22" s="152" t="str">
        <f t="shared" si="2"/>
        <v/>
      </c>
      <c r="AT22" s="151"/>
      <c r="AU22" s="153"/>
      <c r="AV22" s="244"/>
      <c r="AW22" s="244"/>
      <c r="AX22" s="244"/>
      <c r="AY22" s="244"/>
      <c r="AZ22" s="244"/>
      <c r="BA22" s="244"/>
      <c r="BB22" s="150"/>
      <c r="BC22" s="151"/>
      <c r="BD22" s="152" t="str">
        <f t="shared" si="3"/>
        <v/>
      </c>
      <c r="BE22" s="151"/>
      <c r="BF22" s="151"/>
      <c r="BG22" s="152" t="str">
        <f t="shared" si="4"/>
        <v/>
      </c>
      <c r="BH22" s="151"/>
      <c r="BI22" s="153"/>
      <c r="BJ22" s="244"/>
      <c r="BK22" s="244"/>
      <c r="BL22" s="244"/>
      <c r="BM22" s="244"/>
      <c r="BN22" s="244"/>
      <c r="BO22" s="244"/>
      <c r="BP22" s="150"/>
      <c r="BQ22" s="151"/>
      <c r="BR22" s="152" t="str">
        <f t="shared" si="5"/>
        <v/>
      </c>
      <c r="BS22" s="151"/>
      <c r="BT22" s="151"/>
      <c r="BU22" s="152" t="str">
        <f t="shared" si="6"/>
        <v/>
      </c>
      <c r="BV22" s="151"/>
      <c r="BW22" s="153"/>
      <c r="BX22" s="244"/>
      <c r="BY22" s="244"/>
      <c r="BZ22" s="244"/>
      <c r="CA22" s="244"/>
      <c r="CB22" s="244"/>
      <c r="CC22" s="244"/>
      <c r="CE22" s="39">
        <f t="shared" si="11"/>
        <v>0</v>
      </c>
      <c r="CF22" s="39">
        <f t="shared" si="12"/>
        <v>0</v>
      </c>
      <c r="CK22" s="39">
        <f t="shared" si="13"/>
        <v>0</v>
      </c>
      <c r="CL22" s="45" t="str">
        <f t="shared" si="7"/>
        <v>種目</v>
      </c>
      <c r="CM22" s="45">
        <f t="shared" si="8"/>
        <v>0</v>
      </c>
      <c r="CN22" s="45">
        <f t="shared" si="9"/>
        <v>0</v>
      </c>
      <c r="CO22" s="45">
        <f t="shared" si="10"/>
        <v>0</v>
      </c>
      <c r="CQ22" s="44"/>
      <c r="CR22" s="89" t="s">
        <v>411</v>
      </c>
      <c r="CS22" s="86" t="s">
        <v>306</v>
      </c>
      <c r="CT22" s="86" t="s">
        <v>19</v>
      </c>
      <c r="CU22" s="86" t="s">
        <v>45</v>
      </c>
      <c r="CV22" s="86" t="s">
        <v>314</v>
      </c>
      <c r="CW22" s="97" t="s">
        <v>283</v>
      </c>
      <c r="CX22" s="44"/>
      <c r="CY22" s="87">
        <v>1977</v>
      </c>
      <c r="CZ22" s="97" t="s">
        <v>68</v>
      </c>
      <c r="DA22" s="88" t="s">
        <v>81</v>
      </c>
      <c r="DB22" s="97">
        <v>8</v>
      </c>
      <c r="DC22" s="97" t="str">
        <f>IF(ISERROR(VLOOKUP(DB22,①初期設定!$Z$55:$AD$201,5,FALSE)),"*",VLOOKUP(DB22,①初期設定!$Z$55:$AD$201,5,FALSE))</f>
        <v>*</v>
      </c>
      <c r="DD22" s="161" t="str">
        <f t="shared" si="14"/>
        <v>*</v>
      </c>
      <c r="DE22" s="97" t="str">
        <f>IF(ISERROR(VLOOKUP(DB22,①初期設定!$AL$55:$AV$201,5,FALSE)),"*",VLOOKUP(DB22,①初期設定!$AL$55:$AV$201,5,FALSE))</f>
        <v>*</v>
      </c>
      <c r="DF22" s="97" t="str">
        <f t="shared" si="15"/>
        <v>*</v>
      </c>
      <c r="DG22" s="97" t="str">
        <f>IF(ISERROR(VLOOKUP(DB22,①初期設定!$AA$55:$AD$201,4,FALSE)),"*",VLOOKUP(DB22,①初期設定!$AA$55:$AD$201,4,FALSE))</f>
        <v>*</v>
      </c>
      <c r="DH22" s="97" t="str">
        <f t="shared" ref="DH22" si="52">IF(ISERROR(RIGHT(DG22,LEN(DG22)-4)),"*",RIGHT(DG22,LEN(DG22)-4))</f>
        <v>*</v>
      </c>
      <c r="DI22" s="97" t="str">
        <f>IF(ISERROR(VLOOKUP(DB22,①初期設定!$AM$55:$AV$201,4,FALSE)),"*",VLOOKUP(DB22,①初期設定!$AM$55:$AV$201,4,FALSE))</f>
        <v>*</v>
      </c>
      <c r="DJ22" s="97" t="str">
        <f t="shared" ref="DJ22" si="53">IF(ISERROR(RIGHT(DI22,LEN(DI22)-4)),"*",RIGHT(DI22,LEN(DI22)-4))</f>
        <v>*</v>
      </c>
      <c r="DK22" s="97" t="str">
        <f>IF(ISERROR(VLOOKUP(DB22,①初期設定!$AB$55:$AD$201,3,FALSE)),"",VLOOKUP(DB22,①初期設定!$AB$55:$AD$201,3,FALSE))</f>
        <v>共通男子400mH(0.914m)</v>
      </c>
      <c r="DL22" s="97" t="str">
        <f t="shared" ref="DL22" si="54">IF(ISERROR(RIGHT(DK22,LEN(DK22)-4)),"*",RIGHT(DK22,LEN(DK22)-4))</f>
        <v>400mH(0.914m)</v>
      </c>
      <c r="DM22" s="97" t="str">
        <f>IF(ISERROR(VLOOKUP(DB22,①初期設定!$AN$55:$AV$201,3,FALSE)),"*",VLOOKUP(DB22,①初期設定!$AN$55:$AV$201,3,FALSE))</f>
        <v>共通女子400mH(0.762m)</v>
      </c>
      <c r="DN22" s="97" t="str">
        <f t="shared" ref="DN22" si="55">IF(ISERROR(RIGHT(DM22,LEN(DM22)-4)),"*",RIGHT(DM22,LEN(DM22)-4))</f>
        <v>400mH(0.762m)</v>
      </c>
      <c r="DO22" s="97" t="str">
        <f>IF(ISERROR(VLOOKUP(DB22,①初期設定!$AC$55:$AD$201,2,FALSE)),"",VLOOKUP(DB22,①初期設定!$AC$55:$AD$201,2,FALSE))</f>
        <v>共通男子400mH(0.914m)</v>
      </c>
      <c r="DP22" s="97" t="str">
        <f t="shared" ref="DP22" si="56">IF(ISERROR(RIGHT(DO22,LEN(DO22)-4)),"*",RIGHT(DO22,LEN(DO22)-4))</f>
        <v>400mH(0.914m)</v>
      </c>
      <c r="DQ22" s="97" t="str">
        <f>IF(ISERROR(VLOOKUP(DB22,①初期設定!$AO$55:$AV$201,2,FALSE)),"*",VLOOKUP(DB22,①初期設定!$AO$55:$AV$201,2,FALSE))</f>
        <v>共通女子400mH(0.762m)</v>
      </c>
      <c r="DR22" s="97" t="str">
        <f t="shared" ref="DR22" si="57">IF(ISERROR(RIGHT(DQ22,LEN(DQ22)-4)),"*",RIGHT(DQ22,LEN(DQ22)-4))</f>
        <v>400mH(0.762m)</v>
      </c>
      <c r="DS22" s="97" t="s">
        <v>81</v>
      </c>
      <c r="DT22" s="97" t="s">
        <v>131</v>
      </c>
      <c r="DU22" s="42"/>
      <c r="DV22" s="42"/>
      <c r="DW22" s="42"/>
      <c r="DX22" s="42"/>
    </row>
    <row r="23" spans="1:140" ht="12" customHeight="1">
      <c r="A23" s="246">
        <v>10</v>
      </c>
      <c r="B23" s="246"/>
      <c r="C23" s="244"/>
      <c r="D23" s="244"/>
      <c r="E23" s="244"/>
      <c r="F23" s="244"/>
      <c r="G23" s="276"/>
      <c r="H23" s="268"/>
      <c r="I23" s="268"/>
      <c r="J23" s="268"/>
      <c r="K23" s="268"/>
      <c r="L23" s="268"/>
      <c r="M23" s="268"/>
      <c r="N23" s="270"/>
      <c r="O23" s="271"/>
      <c r="P23" s="271"/>
      <c r="Q23" s="271"/>
      <c r="R23" s="271"/>
      <c r="S23" s="271"/>
      <c r="T23" s="272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5"/>
      <c r="AF23" s="244"/>
      <c r="AG23" s="244"/>
      <c r="AH23" s="244"/>
      <c r="AI23" s="244"/>
      <c r="AJ23" s="244"/>
      <c r="AK23" s="244"/>
      <c r="AL23" s="244"/>
      <c r="AM23" s="244"/>
      <c r="AN23" s="150"/>
      <c r="AO23" s="151"/>
      <c r="AP23" s="152" t="str">
        <f t="shared" si="1"/>
        <v/>
      </c>
      <c r="AQ23" s="151"/>
      <c r="AR23" s="151"/>
      <c r="AS23" s="152" t="str">
        <f t="shared" si="2"/>
        <v/>
      </c>
      <c r="AT23" s="151"/>
      <c r="AU23" s="153"/>
      <c r="AV23" s="244"/>
      <c r="AW23" s="244"/>
      <c r="AX23" s="244"/>
      <c r="AY23" s="244"/>
      <c r="AZ23" s="244"/>
      <c r="BA23" s="244"/>
      <c r="BB23" s="150"/>
      <c r="BC23" s="151"/>
      <c r="BD23" s="152" t="str">
        <f t="shared" si="3"/>
        <v/>
      </c>
      <c r="BE23" s="151"/>
      <c r="BF23" s="151"/>
      <c r="BG23" s="152" t="str">
        <f t="shared" si="4"/>
        <v/>
      </c>
      <c r="BH23" s="151"/>
      <c r="BI23" s="153"/>
      <c r="BJ23" s="244"/>
      <c r="BK23" s="244"/>
      <c r="BL23" s="244"/>
      <c r="BM23" s="244"/>
      <c r="BN23" s="244"/>
      <c r="BO23" s="244"/>
      <c r="BP23" s="150"/>
      <c r="BQ23" s="151"/>
      <c r="BR23" s="152" t="str">
        <f t="shared" si="5"/>
        <v/>
      </c>
      <c r="BS23" s="151"/>
      <c r="BT23" s="151"/>
      <c r="BU23" s="152" t="str">
        <f t="shared" si="6"/>
        <v/>
      </c>
      <c r="BV23" s="151"/>
      <c r="BW23" s="153"/>
      <c r="BX23" s="244"/>
      <c r="BY23" s="244"/>
      <c r="BZ23" s="244"/>
      <c r="CA23" s="244"/>
      <c r="CB23" s="244"/>
      <c r="CC23" s="244"/>
      <c r="CE23" s="39">
        <f t="shared" si="11"/>
        <v>0</v>
      </c>
      <c r="CF23" s="39">
        <f t="shared" si="12"/>
        <v>0</v>
      </c>
      <c r="CK23" s="39">
        <f t="shared" si="13"/>
        <v>0</v>
      </c>
      <c r="CL23" s="45" t="str">
        <f t="shared" si="7"/>
        <v>種目</v>
      </c>
      <c r="CM23" s="45">
        <f t="shared" si="8"/>
        <v>0</v>
      </c>
      <c r="CN23" s="45">
        <f t="shared" si="9"/>
        <v>0</v>
      </c>
      <c r="CO23" s="45">
        <f t="shared" si="10"/>
        <v>0</v>
      </c>
      <c r="CQ23" s="44"/>
      <c r="CR23" s="89"/>
      <c r="CS23" s="86" t="s">
        <v>305</v>
      </c>
      <c r="CT23" s="86" t="s">
        <v>20</v>
      </c>
      <c r="CU23" s="86" t="s">
        <v>46</v>
      </c>
      <c r="CV23" s="86" t="s">
        <v>244</v>
      </c>
      <c r="CW23" s="97" t="s">
        <v>278</v>
      </c>
      <c r="CX23" s="44"/>
      <c r="CY23" s="87">
        <v>1978</v>
      </c>
      <c r="CZ23" s="97" t="s">
        <v>70</v>
      </c>
      <c r="DA23" s="88" t="s">
        <v>82</v>
      </c>
      <c r="DB23" s="97">
        <v>9</v>
      </c>
      <c r="DC23" s="97" t="str">
        <f>IF(ISERROR(VLOOKUP(DB23,①初期設定!$Z$55:$AD$201,5,FALSE)),"*",VLOOKUP(DB23,①初期設定!$Z$55:$AD$201,5,FALSE))</f>
        <v>*</v>
      </c>
      <c r="DD23" s="161" t="str">
        <f t="shared" si="14"/>
        <v>*</v>
      </c>
      <c r="DE23" s="97" t="str">
        <f>IF(ISERROR(VLOOKUP(DB23,①初期設定!$AL$55:$AV$201,5,FALSE)),"*",VLOOKUP(DB23,①初期設定!$AL$55:$AV$201,5,FALSE))</f>
        <v>*</v>
      </c>
      <c r="DF23" s="97" t="str">
        <f t="shared" si="15"/>
        <v>*</v>
      </c>
      <c r="DG23" s="97" t="str">
        <f>IF(ISERROR(VLOOKUP(DB23,①初期設定!$AA$55:$AD$201,4,FALSE)),"*",VLOOKUP(DB23,①初期設定!$AA$55:$AD$201,4,FALSE))</f>
        <v>*</v>
      </c>
      <c r="DH23" s="97" t="str">
        <f t="shared" ref="DH23" si="58">IF(ISERROR(RIGHT(DG23,LEN(DG23)-4)),"*",RIGHT(DG23,LEN(DG23)-4))</f>
        <v>*</v>
      </c>
      <c r="DI23" s="97" t="str">
        <f>IF(ISERROR(VLOOKUP(DB23,①初期設定!$AM$55:$AV$201,4,FALSE)),"*",VLOOKUP(DB23,①初期設定!$AM$55:$AV$201,4,FALSE))</f>
        <v>*</v>
      </c>
      <c r="DJ23" s="97" t="str">
        <f t="shared" ref="DJ23" si="59">IF(ISERROR(RIGHT(DI23,LEN(DI23)-4)),"*",RIGHT(DI23,LEN(DI23)-4))</f>
        <v>*</v>
      </c>
      <c r="DK23" s="97" t="str">
        <f>IF(ISERROR(VLOOKUP(DB23,①初期設定!$AB$55:$AD$201,3,FALSE)),"",VLOOKUP(DB23,①初期設定!$AB$55:$AD$201,3,FALSE))</f>
        <v>共通男子5000mW</v>
      </c>
      <c r="DL23" s="97" t="str">
        <f t="shared" ref="DL23" si="60">IF(ISERROR(RIGHT(DK23,LEN(DK23)-4)),"*",RIGHT(DK23,LEN(DK23)-4))</f>
        <v>5000mW</v>
      </c>
      <c r="DM23" s="97" t="str">
        <f>IF(ISERROR(VLOOKUP(DB23,①初期設定!$AN$55:$AV$201,3,FALSE)),"*",VLOOKUP(DB23,①初期設定!$AN$55:$AV$201,3,FALSE))</f>
        <v>共通女子5000mW</v>
      </c>
      <c r="DN23" s="97" t="str">
        <f t="shared" ref="DN23" si="61">IF(ISERROR(RIGHT(DM23,LEN(DM23)-4)),"*",RIGHT(DM23,LEN(DM23)-4))</f>
        <v>5000mW</v>
      </c>
      <c r="DO23" s="97" t="str">
        <f>IF(ISERROR(VLOOKUP(DB23,①初期設定!$AC$55:$AD$201,2,FALSE)),"",VLOOKUP(DB23,①初期設定!$AC$55:$AD$201,2,FALSE))</f>
        <v>共通男子5000mW</v>
      </c>
      <c r="DP23" s="97" t="str">
        <f t="shared" ref="DP23" si="62">IF(ISERROR(RIGHT(DO23,LEN(DO23)-4)),"*",RIGHT(DO23,LEN(DO23)-4))</f>
        <v>5000mW</v>
      </c>
      <c r="DQ23" s="97" t="str">
        <f>IF(ISERROR(VLOOKUP(DB23,①初期設定!$AO$55:$AV$201,2,FALSE)),"*",VLOOKUP(DB23,①初期設定!$AO$55:$AV$201,2,FALSE))</f>
        <v>共通女子5000mW</v>
      </c>
      <c r="DR23" s="97" t="str">
        <f t="shared" ref="DR23" si="63">IF(ISERROR(RIGHT(DQ23,LEN(DQ23)-4)),"*",RIGHT(DQ23,LEN(DQ23)-4))</f>
        <v>5000mW</v>
      </c>
      <c r="DS23" s="97" t="s">
        <v>82</v>
      </c>
      <c r="DT23" s="97" t="s">
        <v>131</v>
      </c>
      <c r="DU23" s="42"/>
      <c r="DV23" s="42"/>
      <c r="DW23" s="42"/>
      <c r="DX23" s="42"/>
    </row>
    <row r="24" spans="1:140" ht="12" customHeight="1">
      <c r="A24" s="246">
        <v>11</v>
      </c>
      <c r="B24" s="246"/>
      <c r="C24" s="244"/>
      <c r="D24" s="244"/>
      <c r="E24" s="244"/>
      <c r="F24" s="244"/>
      <c r="G24" s="276"/>
      <c r="H24" s="268"/>
      <c r="I24" s="268"/>
      <c r="J24" s="268"/>
      <c r="K24" s="268"/>
      <c r="L24" s="268"/>
      <c r="M24" s="268"/>
      <c r="N24" s="270"/>
      <c r="O24" s="271"/>
      <c r="P24" s="271"/>
      <c r="Q24" s="271"/>
      <c r="R24" s="271"/>
      <c r="S24" s="271"/>
      <c r="T24" s="272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5"/>
      <c r="AF24" s="244"/>
      <c r="AG24" s="244"/>
      <c r="AH24" s="244"/>
      <c r="AI24" s="244"/>
      <c r="AJ24" s="244"/>
      <c r="AK24" s="244"/>
      <c r="AL24" s="244"/>
      <c r="AM24" s="244"/>
      <c r="AN24" s="150"/>
      <c r="AO24" s="151"/>
      <c r="AP24" s="152" t="str">
        <f t="shared" si="1"/>
        <v/>
      </c>
      <c r="AQ24" s="151"/>
      <c r="AR24" s="151"/>
      <c r="AS24" s="152" t="str">
        <f t="shared" si="2"/>
        <v/>
      </c>
      <c r="AT24" s="151"/>
      <c r="AU24" s="153"/>
      <c r="AV24" s="244"/>
      <c r="AW24" s="244"/>
      <c r="AX24" s="244"/>
      <c r="AY24" s="244"/>
      <c r="AZ24" s="244"/>
      <c r="BA24" s="244"/>
      <c r="BB24" s="150"/>
      <c r="BC24" s="151"/>
      <c r="BD24" s="152" t="str">
        <f t="shared" si="3"/>
        <v/>
      </c>
      <c r="BE24" s="151"/>
      <c r="BF24" s="151"/>
      <c r="BG24" s="152" t="str">
        <f t="shared" si="4"/>
        <v/>
      </c>
      <c r="BH24" s="151"/>
      <c r="BI24" s="153"/>
      <c r="BJ24" s="244"/>
      <c r="BK24" s="244"/>
      <c r="BL24" s="244"/>
      <c r="BM24" s="244"/>
      <c r="BN24" s="244"/>
      <c r="BO24" s="244"/>
      <c r="BP24" s="150"/>
      <c r="BQ24" s="151"/>
      <c r="BR24" s="152" t="str">
        <f t="shared" si="5"/>
        <v/>
      </c>
      <c r="BS24" s="151"/>
      <c r="BT24" s="151"/>
      <c r="BU24" s="152" t="str">
        <f t="shared" si="6"/>
        <v/>
      </c>
      <c r="BV24" s="151"/>
      <c r="BW24" s="153"/>
      <c r="BX24" s="244"/>
      <c r="BY24" s="244"/>
      <c r="BZ24" s="244"/>
      <c r="CA24" s="244"/>
      <c r="CB24" s="244"/>
      <c r="CC24" s="244"/>
      <c r="CE24" s="39">
        <f t="shared" si="11"/>
        <v>0</v>
      </c>
      <c r="CF24" s="39">
        <f t="shared" si="12"/>
        <v>0</v>
      </c>
      <c r="CK24" s="39">
        <f t="shared" si="13"/>
        <v>0</v>
      </c>
      <c r="CL24" s="45" t="str">
        <f t="shared" si="7"/>
        <v>種目</v>
      </c>
      <c r="CM24" s="45">
        <f t="shared" si="8"/>
        <v>0</v>
      </c>
      <c r="CN24" s="45">
        <f t="shared" si="9"/>
        <v>0</v>
      </c>
      <c r="CO24" s="45">
        <f t="shared" si="10"/>
        <v>0</v>
      </c>
      <c r="CQ24" s="44"/>
      <c r="CR24" s="89"/>
      <c r="CS24" s="86" t="s">
        <v>181</v>
      </c>
      <c r="CT24" s="86" t="s">
        <v>259</v>
      </c>
      <c r="CU24" s="86" t="s">
        <v>47</v>
      </c>
      <c r="CV24" s="86" t="s">
        <v>313</v>
      </c>
      <c r="CW24" s="97" t="s">
        <v>279</v>
      </c>
      <c r="CX24" s="44"/>
      <c r="CY24" s="87">
        <v>1979</v>
      </c>
      <c r="CZ24" s="97" t="s">
        <v>69</v>
      </c>
      <c r="DA24" s="88" t="s">
        <v>83</v>
      </c>
      <c r="DB24" s="97">
        <v>10</v>
      </c>
      <c r="DC24" s="97" t="str">
        <f>IF(ISERROR(VLOOKUP(DB24,①初期設定!$Z$55:$AD$201,5,FALSE)),"*",VLOOKUP(DB24,①初期設定!$Z$55:$AD$201,5,FALSE))</f>
        <v>*</v>
      </c>
      <c r="DD24" s="161" t="str">
        <f t="shared" si="14"/>
        <v>*</v>
      </c>
      <c r="DE24" s="97" t="str">
        <f>IF(ISERROR(VLOOKUP(DB24,①初期設定!$AL$55:$AV$201,5,FALSE)),"*",VLOOKUP(DB24,①初期設定!$AL$55:$AV$201,5,FALSE))</f>
        <v>*</v>
      </c>
      <c r="DF24" s="97" t="str">
        <f t="shared" si="15"/>
        <v>*</v>
      </c>
      <c r="DG24" s="97" t="str">
        <f>IF(ISERROR(VLOOKUP(DB24,①初期設定!$AA$55:$AD$201,4,FALSE)),"*",VLOOKUP(DB24,①初期設定!$AA$55:$AD$201,4,FALSE))</f>
        <v>*</v>
      </c>
      <c r="DH24" s="97" t="str">
        <f t="shared" ref="DH24" si="64">IF(ISERROR(RIGHT(DG24,LEN(DG24)-4)),"*",RIGHT(DG24,LEN(DG24)-4))</f>
        <v>*</v>
      </c>
      <c r="DI24" s="97" t="str">
        <f>IF(ISERROR(VLOOKUP(DB24,①初期設定!$AM$55:$AV$201,4,FALSE)),"*",VLOOKUP(DB24,①初期設定!$AM$55:$AV$201,4,FALSE))</f>
        <v>*</v>
      </c>
      <c r="DJ24" s="97" t="str">
        <f t="shared" ref="DJ24" si="65">IF(ISERROR(RIGHT(DI24,LEN(DI24)-4)),"*",RIGHT(DI24,LEN(DI24)-4))</f>
        <v>*</v>
      </c>
      <c r="DK24" s="97" t="str">
        <f>IF(ISERROR(VLOOKUP(DB24,①初期設定!$AB$55:$AD$201,3,FALSE)),"",VLOOKUP(DB24,①初期設定!$AB$55:$AD$201,3,FALSE))</f>
        <v>共通男子走高跳</v>
      </c>
      <c r="DL24" s="97" t="str">
        <f t="shared" ref="DL24" si="66">IF(ISERROR(RIGHT(DK24,LEN(DK24)-4)),"*",RIGHT(DK24,LEN(DK24)-4))</f>
        <v>走高跳</v>
      </c>
      <c r="DM24" s="97" t="str">
        <f>IF(ISERROR(VLOOKUP(DB24,①初期設定!$AN$55:$AV$201,3,FALSE)),"*",VLOOKUP(DB24,①初期設定!$AN$55:$AV$201,3,FALSE))</f>
        <v>共通女子走高跳</v>
      </c>
      <c r="DN24" s="97" t="str">
        <f t="shared" ref="DN24" si="67">IF(ISERROR(RIGHT(DM24,LEN(DM24)-4)),"*",RIGHT(DM24,LEN(DM24)-4))</f>
        <v>走高跳</v>
      </c>
      <c r="DO24" s="97" t="str">
        <f>IF(ISERROR(VLOOKUP(DB24,①初期設定!$AC$55:$AD$201,2,FALSE)),"",VLOOKUP(DB24,①初期設定!$AC$55:$AD$201,2,FALSE))</f>
        <v>共通男子走高跳</v>
      </c>
      <c r="DP24" s="97" t="str">
        <f t="shared" ref="DP24" si="68">IF(ISERROR(RIGHT(DO24,LEN(DO24)-4)),"*",RIGHT(DO24,LEN(DO24)-4))</f>
        <v>走高跳</v>
      </c>
      <c r="DQ24" s="97" t="str">
        <f>IF(ISERROR(VLOOKUP(DB24,①初期設定!$AO$55:$AV$201,2,FALSE)),"*",VLOOKUP(DB24,①初期設定!$AO$55:$AV$201,2,FALSE))</f>
        <v>共通女子走高跳</v>
      </c>
      <c r="DR24" s="97" t="str">
        <f t="shared" ref="DR24" si="69">IF(ISERROR(RIGHT(DQ24,LEN(DQ24)-4)),"*",RIGHT(DQ24,LEN(DQ24)-4))</f>
        <v>走高跳</v>
      </c>
      <c r="DS24" s="97" t="s">
        <v>83</v>
      </c>
      <c r="DT24" s="97" t="s">
        <v>131</v>
      </c>
      <c r="DU24" s="42"/>
      <c r="DV24" s="42"/>
      <c r="DW24" s="42"/>
      <c r="DX24" s="42"/>
    </row>
    <row r="25" spans="1:140" ht="12" customHeight="1">
      <c r="A25" s="246">
        <v>12</v>
      </c>
      <c r="B25" s="246"/>
      <c r="C25" s="258"/>
      <c r="D25" s="258"/>
      <c r="E25" s="258"/>
      <c r="F25" s="258"/>
      <c r="G25" s="277"/>
      <c r="H25" s="267"/>
      <c r="I25" s="267"/>
      <c r="J25" s="267"/>
      <c r="K25" s="267"/>
      <c r="L25" s="267"/>
      <c r="M25" s="267"/>
      <c r="N25" s="273"/>
      <c r="O25" s="274"/>
      <c r="P25" s="274"/>
      <c r="Q25" s="274"/>
      <c r="R25" s="274"/>
      <c r="S25" s="274"/>
      <c r="T25" s="275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4"/>
      <c r="AF25" s="258"/>
      <c r="AG25" s="258"/>
      <c r="AH25" s="258"/>
      <c r="AI25" s="258"/>
      <c r="AJ25" s="258"/>
      <c r="AK25" s="258"/>
      <c r="AL25" s="258"/>
      <c r="AM25" s="258"/>
      <c r="AN25" s="163"/>
      <c r="AO25" s="164"/>
      <c r="AP25" s="165" t="str">
        <f t="shared" si="1"/>
        <v/>
      </c>
      <c r="AQ25" s="164"/>
      <c r="AR25" s="164"/>
      <c r="AS25" s="165" t="str">
        <f t="shared" si="2"/>
        <v/>
      </c>
      <c r="AT25" s="164"/>
      <c r="AU25" s="166"/>
      <c r="AV25" s="258"/>
      <c r="AW25" s="258"/>
      <c r="AX25" s="258"/>
      <c r="AY25" s="258"/>
      <c r="AZ25" s="258"/>
      <c r="BA25" s="258"/>
      <c r="BB25" s="163"/>
      <c r="BC25" s="164"/>
      <c r="BD25" s="165" t="str">
        <f t="shared" si="3"/>
        <v/>
      </c>
      <c r="BE25" s="164"/>
      <c r="BF25" s="164"/>
      <c r="BG25" s="165" t="str">
        <f t="shared" si="4"/>
        <v/>
      </c>
      <c r="BH25" s="164"/>
      <c r="BI25" s="166"/>
      <c r="BJ25" s="258"/>
      <c r="BK25" s="258"/>
      <c r="BL25" s="258"/>
      <c r="BM25" s="258"/>
      <c r="BN25" s="258"/>
      <c r="BO25" s="258"/>
      <c r="BP25" s="163"/>
      <c r="BQ25" s="164"/>
      <c r="BR25" s="165" t="str">
        <f t="shared" si="5"/>
        <v/>
      </c>
      <c r="BS25" s="164"/>
      <c r="BT25" s="164"/>
      <c r="BU25" s="165" t="str">
        <f t="shared" si="6"/>
        <v/>
      </c>
      <c r="BV25" s="164"/>
      <c r="BW25" s="166"/>
      <c r="BX25" s="258"/>
      <c r="BY25" s="258"/>
      <c r="BZ25" s="258"/>
      <c r="CA25" s="258"/>
      <c r="CB25" s="258"/>
      <c r="CC25" s="258"/>
      <c r="CE25" s="39">
        <f t="shared" si="11"/>
        <v>0</v>
      </c>
      <c r="CF25" s="39">
        <f t="shared" si="12"/>
        <v>0</v>
      </c>
      <c r="CK25" s="39">
        <f t="shared" si="13"/>
        <v>0</v>
      </c>
      <c r="CL25" s="45" t="str">
        <f t="shared" si="7"/>
        <v>種目</v>
      </c>
      <c r="CM25" s="45">
        <f t="shared" si="8"/>
        <v>0</v>
      </c>
      <c r="CN25" s="45">
        <f t="shared" si="9"/>
        <v>0</v>
      </c>
      <c r="CO25" s="45">
        <f t="shared" si="10"/>
        <v>0</v>
      </c>
      <c r="CQ25" s="44"/>
      <c r="CR25" s="89"/>
      <c r="CS25" s="86" t="s">
        <v>179</v>
      </c>
      <c r="CT25" s="86" t="s">
        <v>21</v>
      </c>
      <c r="CU25" s="86" t="s">
        <v>328</v>
      </c>
      <c r="CV25" s="86" t="s">
        <v>311</v>
      </c>
      <c r="CW25" s="97" t="s">
        <v>96</v>
      </c>
      <c r="CX25" s="44"/>
      <c r="CY25" s="87">
        <v>1980</v>
      </c>
      <c r="CZ25" s="89" t="s">
        <v>366</v>
      </c>
      <c r="DA25" s="88" t="s">
        <v>84</v>
      </c>
      <c r="DB25" s="97">
        <v>11</v>
      </c>
      <c r="DC25" s="97" t="str">
        <f>IF(ISERROR(VLOOKUP(DB25,①初期設定!$Z$55:$AD$201,5,FALSE)),"*",VLOOKUP(DB25,①初期設定!$Z$55:$AD$201,5,FALSE))</f>
        <v>*</v>
      </c>
      <c r="DD25" s="161" t="str">
        <f t="shared" si="14"/>
        <v>*</v>
      </c>
      <c r="DE25" s="97" t="str">
        <f>IF(ISERROR(VLOOKUP(DB25,①初期設定!$AL$55:$AV$201,5,FALSE)),"*",VLOOKUP(DB25,①初期設定!$AL$55:$AV$201,5,FALSE))</f>
        <v>*</v>
      </c>
      <c r="DF25" s="97" t="str">
        <f t="shared" si="15"/>
        <v>*</v>
      </c>
      <c r="DG25" s="97" t="str">
        <f>IF(ISERROR(VLOOKUP(DB25,①初期設定!$AA$55:$AD$201,4,FALSE)),"*",VLOOKUP(DB25,①初期設定!$AA$55:$AD$201,4,FALSE))</f>
        <v>*</v>
      </c>
      <c r="DH25" s="97" t="str">
        <f t="shared" ref="DH25" si="70">IF(ISERROR(RIGHT(DG25,LEN(DG25)-4)),"*",RIGHT(DG25,LEN(DG25)-4))</f>
        <v>*</v>
      </c>
      <c r="DI25" s="97" t="str">
        <f>IF(ISERROR(VLOOKUP(DB25,①初期設定!$AM$55:$AV$201,4,FALSE)),"*",VLOOKUP(DB25,①初期設定!$AM$55:$AV$201,4,FALSE))</f>
        <v>*</v>
      </c>
      <c r="DJ25" s="97" t="str">
        <f t="shared" ref="DJ25" si="71">IF(ISERROR(RIGHT(DI25,LEN(DI25)-4)),"*",RIGHT(DI25,LEN(DI25)-4))</f>
        <v>*</v>
      </c>
      <c r="DK25" s="97" t="str">
        <f>IF(ISERROR(VLOOKUP(DB25,①初期設定!$AB$55:$AD$201,3,FALSE)),"",VLOOKUP(DB25,①初期設定!$AB$55:$AD$201,3,FALSE))</f>
        <v>共通男子棒高跳</v>
      </c>
      <c r="DL25" s="97" t="str">
        <f t="shared" ref="DL25" si="72">IF(ISERROR(RIGHT(DK25,LEN(DK25)-4)),"*",RIGHT(DK25,LEN(DK25)-4))</f>
        <v>棒高跳</v>
      </c>
      <c r="DM25" s="97" t="str">
        <f>IF(ISERROR(VLOOKUP(DB25,①初期設定!$AN$55:$AV$201,3,FALSE)),"*",VLOOKUP(DB25,①初期設定!$AN$55:$AV$201,3,FALSE))</f>
        <v>共通女子棒高跳</v>
      </c>
      <c r="DN25" s="97" t="str">
        <f t="shared" ref="DN25" si="73">IF(ISERROR(RIGHT(DM25,LEN(DM25)-4)),"*",RIGHT(DM25,LEN(DM25)-4))</f>
        <v>棒高跳</v>
      </c>
      <c r="DO25" s="97" t="str">
        <f>IF(ISERROR(VLOOKUP(DB25,①初期設定!$AC$55:$AD$201,2,FALSE)),"",VLOOKUP(DB25,①初期設定!$AC$55:$AD$201,2,FALSE))</f>
        <v>共通男子棒高跳</v>
      </c>
      <c r="DP25" s="97" t="str">
        <f t="shared" ref="DP25" si="74">IF(ISERROR(RIGHT(DO25,LEN(DO25)-4)),"*",RIGHT(DO25,LEN(DO25)-4))</f>
        <v>棒高跳</v>
      </c>
      <c r="DQ25" s="97" t="str">
        <f>IF(ISERROR(VLOOKUP(DB25,①初期設定!$AO$55:$AV$201,2,FALSE)),"*",VLOOKUP(DB25,①初期設定!$AO$55:$AV$201,2,FALSE))</f>
        <v>共通女子棒高跳</v>
      </c>
      <c r="DR25" s="97" t="str">
        <f t="shared" ref="DR25" si="75">IF(ISERROR(RIGHT(DQ25,LEN(DQ25)-4)),"*",RIGHT(DQ25,LEN(DQ25)-4))</f>
        <v>棒高跳</v>
      </c>
      <c r="DS25" s="97" t="s">
        <v>84</v>
      </c>
      <c r="DT25" s="97" t="s">
        <v>132</v>
      </c>
      <c r="DU25" s="42"/>
      <c r="DV25" s="42"/>
      <c r="DW25" s="42"/>
      <c r="DX25" s="42"/>
    </row>
    <row r="26" spans="1:140" ht="12" customHeight="1">
      <c r="A26" s="246">
        <v>13</v>
      </c>
      <c r="B26" s="246"/>
      <c r="C26" s="244"/>
      <c r="D26" s="244"/>
      <c r="E26" s="244"/>
      <c r="F26" s="244"/>
      <c r="G26" s="276"/>
      <c r="H26" s="268"/>
      <c r="I26" s="268"/>
      <c r="J26" s="268"/>
      <c r="K26" s="268"/>
      <c r="L26" s="268"/>
      <c r="M26" s="268"/>
      <c r="N26" s="270"/>
      <c r="O26" s="271"/>
      <c r="P26" s="271"/>
      <c r="Q26" s="271"/>
      <c r="R26" s="271"/>
      <c r="S26" s="271"/>
      <c r="T26" s="272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5"/>
      <c r="AF26" s="244"/>
      <c r="AG26" s="244"/>
      <c r="AH26" s="244"/>
      <c r="AI26" s="244"/>
      <c r="AJ26" s="244"/>
      <c r="AK26" s="244"/>
      <c r="AL26" s="244"/>
      <c r="AM26" s="244"/>
      <c r="AN26" s="150"/>
      <c r="AO26" s="151"/>
      <c r="AP26" s="152" t="str">
        <f t="shared" si="1"/>
        <v/>
      </c>
      <c r="AQ26" s="151"/>
      <c r="AR26" s="151"/>
      <c r="AS26" s="152" t="str">
        <f t="shared" si="2"/>
        <v/>
      </c>
      <c r="AT26" s="151"/>
      <c r="AU26" s="153"/>
      <c r="AV26" s="244"/>
      <c r="AW26" s="244"/>
      <c r="AX26" s="244"/>
      <c r="AY26" s="244"/>
      <c r="AZ26" s="244"/>
      <c r="BA26" s="244"/>
      <c r="BB26" s="150"/>
      <c r="BC26" s="151"/>
      <c r="BD26" s="152" t="str">
        <f t="shared" si="3"/>
        <v/>
      </c>
      <c r="BE26" s="151"/>
      <c r="BF26" s="151"/>
      <c r="BG26" s="152" t="str">
        <f t="shared" si="4"/>
        <v/>
      </c>
      <c r="BH26" s="151"/>
      <c r="BI26" s="153"/>
      <c r="BJ26" s="244"/>
      <c r="BK26" s="244"/>
      <c r="BL26" s="244"/>
      <c r="BM26" s="244"/>
      <c r="BN26" s="244"/>
      <c r="BO26" s="244"/>
      <c r="BP26" s="150"/>
      <c r="BQ26" s="151"/>
      <c r="BR26" s="152" t="str">
        <f t="shared" si="5"/>
        <v/>
      </c>
      <c r="BS26" s="151"/>
      <c r="BT26" s="151"/>
      <c r="BU26" s="152" t="str">
        <f t="shared" si="6"/>
        <v/>
      </c>
      <c r="BV26" s="151"/>
      <c r="BW26" s="153"/>
      <c r="BX26" s="244"/>
      <c r="BY26" s="244"/>
      <c r="BZ26" s="244"/>
      <c r="CA26" s="244"/>
      <c r="CB26" s="244"/>
      <c r="CC26" s="244"/>
      <c r="CE26" s="39">
        <f t="shared" si="11"/>
        <v>0</v>
      </c>
      <c r="CF26" s="39">
        <f t="shared" si="12"/>
        <v>0</v>
      </c>
      <c r="CK26" s="39">
        <f t="shared" si="13"/>
        <v>0</v>
      </c>
      <c r="CL26" s="45" t="str">
        <f t="shared" si="7"/>
        <v>種目</v>
      </c>
      <c r="CM26" s="45">
        <f t="shared" si="8"/>
        <v>0</v>
      </c>
      <c r="CN26" s="45">
        <f t="shared" si="9"/>
        <v>0</v>
      </c>
      <c r="CO26" s="45">
        <f t="shared" si="10"/>
        <v>0</v>
      </c>
      <c r="CQ26" s="44"/>
      <c r="CR26" s="89"/>
      <c r="CS26" s="86" t="s">
        <v>184</v>
      </c>
      <c r="CT26" s="86" t="s">
        <v>22</v>
      </c>
      <c r="CU26" s="86" t="s">
        <v>48</v>
      </c>
      <c r="CV26" s="86" t="s">
        <v>245</v>
      </c>
      <c r="CW26" s="97" t="s">
        <v>97</v>
      </c>
      <c r="CX26" s="44"/>
      <c r="CY26" s="87">
        <v>1981</v>
      </c>
      <c r="CZ26" s="89" t="s">
        <v>371</v>
      </c>
      <c r="DA26" s="88" t="s">
        <v>85</v>
      </c>
      <c r="DB26" s="97">
        <v>12</v>
      </c>
      <c r="DC26" s="97" t="str">
        <f>IF(ISERROR(VLOOKUP(DB26,①初期設定!$Z$55:$AD$201,5,FALSE)),"*",VLOOKUP(DB26,①初期設定!$Z$55:$AD$201,5,FALSE))</f>
        <v>*</v>
      </c>
      <c r="DD26" s="161" t="str">
        <f t="shared" si="14"/>
        <v>*</v>
      </c>
      <c r="DE26" s="97" t="str">
        <f>IF(ISERROR(VLOOKUP(DB26,①初期設定!$AL$55:$AV$201,5,FALSE)),"*",VLOOKUP(DB26,①初期設定!$AL$55:$AV$201,5,FALSE))</f>
        <v>*</v>
      </c>
      <c r="DF26" s="97" t="str">
        <f t="shared" si="15"/>
        <v>*</v>
      </c>
      <c r="DG26" s="97" t="str">
        <f>IF(ISERROR(VLOOKUP(DB26,①初期設定!$AA$55:$AD$201,4,FALSE)),"*",VLOOKUP(DB26,①初期設定!$AA$55:$AD$201,4,FALSE))</f>
        <v>*</v>
      </c>
      <c r="DH26" s="97" t="str">
        <f t="shared" ref="DH26" si="76">IF(ISERROR(RIGHT(DG26,LEN(DG26)-4)),"*",RIGHT(DG26,LEN(DG26)-4))</f>
        <v>*</v>
      </c>
      <c r="DI26" s="97" t="str">
        <f>IF(ISERROR(VLOOKUP(DB26,①初期設定!$AM$55:$AV$201,4,FALSE)),"*",VLOOKUP(DB26,①初期設定!$AM$55:$AV$201,4,FALSE))</f>
        <v>*</v>
      </c>
      <c r="DJ26" s="97" t="str">
        <f t="shared" ref="DJ26" si="77">IF(ISERROR(RIGHT(DI26,LEN(DI26)-4)),"*",RIGHT(DI26,LEN(DI26)-4))</f>
        <v>*</v>
      </c>
      <c r="DK26" s="97" t="str">
        <f>IF(ISERROR(VLOOKUP(DB26,①初期設定!$AB$55:$AD$201,3,FALSE)),"",VLOOKUP(DB26,①初期設定!$AB$55:$AD$201,3,FALSE))</f>
        <v>共通男子走幅跳</v>
      </c>
      <c r="DL26" s="97" t="str">
        <f t="shared" ref="DL26" si="78">IF(ISERROR(RIGHT(DK26,LEN(DK26)-4)),"*",RIGHT(DK26,LEN(DK26)-4))</f>
        <v>走幅跳</v>
      </c>
      <c r="DM26" s="97" t="str">
        <f>IF(ISERROR(VLOOKUP(DB26,①初期設定!$AN$55:$AV$201,3,FALSE)),"*",VLOOKUP(DB26,①初期設定!$AN$55:$AV$201,3,FALSE))</f>
        <v>共通女子走幅跳</v>
      </c>
      <c r="DN26" s="97" t="str">
        <f t="shared" ref="DN26" si="79">IF(ISERROR(RIGHT(DM26,LEN(DM26)-4)),"*",RIGHT(DM26,LEN(DM26)-4))</f>
        <v>走幅跳</v>
      </c>
      <c r="DO26" s="97" t="str">
        <f>IF(ISERROR(VLOOKUP(DB26,①初期設定!$AC$55:$AD$201,2,FALSE)),"",VLOOKUP(DB26,①初期設定!$AC$55:$AD$201,2,FALSE))</f>
        <v>共通男子走幅跳</v>
      </c>
      <c r="DP26" s="97" t="str">
        <f t="shared" ref="DP26" si="80">IF(ISERROR(RIGHT(DO26,LEN(DO26)-4)),"*",RIGHT(DO26,LEN(DO26)-4))</f>
        <v>走幅跳</v>
      </c>
      <c r="DQ26" s="97" t="str">
        <f>IF(ISERROR(VLOOKUP(DB26,①初期設定!$AO$55:$AV$201,2,FALSE)),"*",VLOOKUP(DB26,①初期設定!$AO$55:$AV$201,2,FALSE))</f>
        <v>共通女子走幅跳</v>
      </c>
      <c r="DR26" s="97" t="str">
        <f t="shared" ref="DR26" si="81">IF(ISERROR(RIGHT(DQ26,LEN(DQ26)-4)),"*",RIGHT(DQ26,LEN(DQ26)-4))</f>
        <v>走幅跳</v>
      </c>
      <c r="DS26" s="97" t="s">
        <v>85</v>
      </c>
      <c r="DT26" s="97" t="s">
        <v>132</v>
      </c>
      <c r="DU26" s="42"/>
      <c r="DV26" s="42"/>
      <c r="DW26" s="42"/>
      <c r="DX26" s="42"/>
    </row>
    <row r="27" spans="1:140" ht="12" customHeight="1">
      <c r="A27" s="246">
        <v>14</v>
      </c>
      <c r="B27" s="246"/>
      <c r="C27" s="244"/>
      <c r="D27" s="244"/>
      <c r="E27" s="244"/>
      <c r="F27" s="244"/>
      <c r="G27" s="276"/>
      <c r="H27" s="268"/>
      <c r="I27" s="268"/>
      <c r="J27" s="268"/>
      <c r="K27" s="268"/>
      <c r="L27" s="268"/>
      <c r="M27" s="268"/>
      <c r="N27" s="270"/>
      <c r="O27" s="271"/>
      <c r="P27" s="271"/>
      <c r="Q27" s="271"/>
      <c r="R27" s="271"/>
      <c r="S27" s="271"/>
      <c r="T27" s="272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5"/>
      <c r="AF27" s="244"/>
      <c r="AG27" s="244"/>
      <c r="AH27" s="244"/>
      <c r="AI27" s="244"/>
      <c r="AJ27" s="244"/>
      <c r="AK27" s="244"/>
      <c r="AL27" s="244"/>
      <c r="AM27" s="244"/>
      <c r="AN27" s="150"/>
      <c r="AO27" s="151"/>
      <c r="AP27" s="152" t="str">
        <f t="shared" si="1"/>
        <v/>
      </c>
      <c r="AQ27" s="151"/>
      <c r="AR27" s="151"/>
      <c r="AS27" s="152" t="str">
        <f t="shared" si="2"/>
        <v/>
      </c>
      <c r="AT27" s="151"/>
      <c r="AU27" s="153"/>
      <c r="AV27" s="244"/>
      <c r="AW27" s="244"/>
      <c r="AX27" s="244"/>
      <c r="AY27" s="244"/>
      <c r="AZ27" s="244"/>
      <c r="BA27" s="244"/>
      <c r="BB27" s="150"/>
      <c r="BC27" s="151"/>
      <c r="BD27" s="152" t="str">
        <f t="shared" si="3"/>
        <v/>
      </c>
      <c r="BE27" s="151"/>
      <c r="BF27" s="151"/>
      <c r="BG27" s="152" t="str">
        <f t="shared" si="4"/>
        <v/>
      </c>
      <c r="BH27" s="151"/>
      <c r="BI27" s="153"/>
      <c r="BJ27" s="244"/>
      <c r="BK27" s="244"/>
      <c r="BL27" s="244"/>
      <c r="BM27" s="244"/>
      <c r="BN27" s="244"/>
      <c r="BO27" s="244"/>
      <c r="BP27" s="150"/>
      <c r="BQ27" s="151"/>
      <c r="BR27" s="152" t="str">
        <f t="shared" si="5"/>
        <v/>
      </c>
      <c r="BS27" s="151"/>
      <c r="BT27" s="151"/>
      <c r="BU27" s="152" t="str">
        <f t="shared" si="6"/>
        <v/>
      </c>
      <c r="BV27" s="151"/>
      <c r="BW27" s="153"/>
      <c r="BX27" s="244"/>
      <c r="BY27" s="244"/>
      <c r="BZ27" s="244"/>
      <c r="CA27" s="244"/>
      <c r="CB27" s="244"/>
      <c r="CC27" s="244"/>
      <c r="CE27" s="39">
        <f t="shared" si="11"/>
        <v>0</v>
      </c>
      <c r="CF27" s="39">
        <f t="shared" si="12"/>
        <v>0</v>
      </c>
      <c r="CK27" s="39">
        <f t="shared" si="13"/>
        <v>0</v>
      </c>
      <c r="CL27" s="45" t="str">
        <f t="shared" si="7"/>
        <v>種目</v>
      </c>
      <c r="CM27" s="45">
        <f t="shared" si="8"/>
        <v>0</v>
      </c>
      <c r="CN27" s="45">
        <f t="shared" si="9"/>
        <v>0</v>
      </c>
      <c r="CO27" s="45">
        <f t="shared" si="10"/>
        <v>0</v>
      </c>
      <c r="CQ27" s="44"/>
      <c r="CR27" s="89"/>
      <c r="CS27" s="86" t="s">
        <v>177</v>
      </c>
      <c r="CT27" s="86" t="s">
        <v>336</v>
      </c>
      <c r="CU27" s="86" t="s">
        <v>49</v>
      </c>
      <c r="CV27" s="86" t="s">
        <v>316</v>
      </c>
      <c r="CW27" s="97" t="s">
        <v>288</v>
      </c>
      <c r="CX27" s="44"/>
      <c r="CY27" s="87">
        <v>1982</v>
      </c>
      <c r="CZ27" s="89" t="s">
        <v>372</v>
      </c>
      <c r="DA27" s="88" t="s">
        <v>86</v>
      </c>
      <c r="DB27" s="97">
        <v>13</v>
      </c>
      <c r="DC27" s="97" t="str">
        <f>IF(ISERROR(VLOOKUP(DB27,①初期設定!$Z$55:$AD$201,5,FALSE)),"*",VLOOKUP(DB27,①初期設定!$Z$55:$AD$201,5,FALSE))</f>
        <v>*</v>
      </c>
      <c r="DD27" s="161" t="str">
        <f t="shared" si="14"/>
        <v>*</v>
      </c>
      <c r="DE27" s="97" t="str">
        <f>IF(ISERROR(VLOOKUP(DB27,①初期設定!$AL$55:$AV$201,5,FALSE)),"*",VLOOKUP(DB27,①初期設定!$AL$55:$AV$201,5,FALSE))</f>
        <v>*</v>
      </c>
      <c r="DF27" s="97" t="str">
        <f t="shared" si="15"/>
        <v>*</v>
      </c>
      <c r="DG27" s="97" t="str">
        <f>IF(ISERROR(VLOOKUP(DB27,①初期設定!$AA$55:$AD$201,4,FALSE)),"*",VLOOKUP(DB27,①初期設定!$AA$55:$AD$201,4,FALSE))</f>
        <v>*</v>
      </c>
      <c r="DH27" s="97" t="str">
        <f t="shared" ref="DH27" si="82">IF(ISERROR(RIGHT(DG27,LEN(DG27)-4)),"*",RIGHT(DG27,LEN(DG27)-4))</f>
        <v>*</v>
      </c>
      <c r="DI27" s="97" t="str">
        <f>IF(ISERROR(VLOOKUP(DB27,①初期設定!$AM$55:$AV$201,4,FALSE)),"*",VLOOKUP(DB27,①初期設定!$AM$55:$AV$201,4,FALSE))</f>
        <v>*</v>
      </c>
      <c r="DJ27" s="97" t="str">
        <f t="shared" ref="DJ27" si="83">IF(ISERROR(RIGHT(DI27,LEN(DI27)-4)),"*",RIGHT(DI27,LEN(DI27)-4))</f>
        <v>*</v>
      </c>
      <c r="DK27" s="97" t="str">
        <f>IF(ISERROR(VLOOKUP(DB27,①初期設定!$AB$55:$AD$201,3,FALSE)),"",VLOOKUP(DB27,①初期設定!$AB$55:$AD$201,3,FALSE))</f>
        <v>共通男子三段跳</v>
      </c>
      <c r="DL27" s="97" t="str">
        <f t="shared" ref="DL27" si="84">IF(ISERROR(RIGHT(DK27,LEN(DK27)-4)),"*",RIGHT(DK27,LEN(DK27)-4))</f>
        <v>三段跳</v>
      </c>
      <c r="DM27" s="97" t="str">
        <f>IF(ISERROR(VLOOKUP(DB27,①初期設定!$AN$55:$AV$201,3,FALSE)),"*",VLOOKUP(DB27,①初期設定!$AN$55:$AV$201,3,FALSE))</f>
        <v>共通女子三段跳</v>
      </c>
      <c r="DN27" s="97" t="str">
        <f t="shared" ref="DN27" si="85">IF(ISERROR(RIGHT(DM27,LEN(DM27)-4)),"*",RIGHT(DM27,LEN(DM27)-4))</f>
        <v>三段跳</v>
      </c>
      <c r="DO27" s="97" t="str">
        <f>IF(ISERROR(VLOOKUP(DB27,①初期設定!$AC$55:$AD$201,2,FALSE)),"",VLOOKUP(DB27,①初期設定!$AC$55:$AD$201,2,FALSE))</f>
        <v>共通男子三段跳</v>
      </c>
      <c r="DP27" s="97" t="str">
        <f t="shared" ref="DP27" si="86">IF(ISERROR(RIGHT(DO27,LEN(DO27)-4)),"*",RIGHT(DO27,LEN(DO27)-4))</f>
        <v>三段跳</v>
      </c>
      <c r="DQ27" s="97" t="str">
        <f>IF(ISERROR(VLOOKUP(DB27,①初期設定!$AO$55:$AV$201,2,FALSE)),"*",VLOOKUP(DB27,①初期設定!$AO$55:$AV$201,2,FALSE))</f>
        <v>共通女子三段跳</v>
      </c>
      <c r="DR27" s="97" t="str">
        <f t="shared" ref="DR27" si="87">IF(ISERROR(RIGHT(DQ27,LEN(DQ27)-4)),"*",RIGHT(DQ27,LEN(DQ27)-4))</f>
        <v>三段跳</v>
      </c>
      <c r="DS27" s="97" t="s">
        <v>86</v>
      </c>
      <c r="DT27" s="97" t="s">
        <v>132</v>
      </c>
      <c r="DU27" s="42"/>
      <c r="DV27" s="42"/>
      <c r="DW27" s="42"/>
      <c r="DX27" s="42"/>
    </row>
    <row r="28" spans="1:140" ht="12" customHeight="1">
      <c r="A28" s="246">
        <v>15</v>
      </c>
      <c r="B28" s="246"/>
      <c r="C28" s="258"/>
      <c r="D28" s="258"/>
      <c r="E28" s="258"/>
      <c r="F28" s="258"/>
      <c r="G28" s="277"/>
      <c r="H28" s="267"/>
      <c r="I28" s="267"/>
      <c r="J28" s="267"/>
      <c r="K28" s="267"/>
      <c r="L28" s="267"/>
      <c r="M28" s="267"/>
      <c r="N28" s="273"/>
      <c r="O28" s="274"/>
      <c r="P28" s="274"/>
      <c r="Q28" s="274"/>
      <c r="R28" s="274"/>
      <c r="S28" s="274"/>
      <c r="T28" s="275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4"/>
      <c r="AF28" s="258"/>
      <c r="AG28" s="258"/>
      <c r="AH28" s="258"/>
      <c r="AI28" s="258"/>
      <c r="AJ28" s="258"/>
      <c r="AK28" s="258"/>
      <c r="AL28" s="258"/>
      <c r="AM28" s="258"/>
      <c r="AN28" s="163"/>
      <c r="AO28" s="164"/>
      <c r="AP28" s="165" t="str">
        <f t="shared" si="1"/>
        <v/>
      </c>
      <c r="AQ28" s="164"/>
      <c r="AR28" s="164"/>
      <c r="AS28" s="165" t="str">
        <f t="shared" si="2"/>
        <v/>
      </c>
      <c r="AT28" s="164"/>
      <c r="AU28" s="166"/>
      <c r="AV28" s="258"/>
      <c r="AW28" s="258"/>
      <c r="AX28" s="258"/>
      <c r="AY28" s="258"/>
      <c r="AZ28" s="258"/>
      <c r="BA28" s="258"/>
      <c r="BB28" s="163"/>
      <c r="BC28" s="164"/>
      <c r="BD28" s="165" t="str">
        <f t="shared" si="3"/>
        <v/>
      </c>
      <c r="BE28" s="164"/>
      <c r="BF28" s="164"/>
      <c r="BG28" s="165" t="str">
        <f t="shared" si="4"/>
        <v/>
      </c>
      <c r="BH28" s="164"/>
      <c r="BI28" s="166"/>
      <c r="BJ28" s="258"/>
      <c r="BK28" s="258"/>
      <c r="BL28" s="258"/>
      <c r="BM28" s="258"/>
      <c r="BN28" s="258"/>
      <c r="BO28" s="258"/>
      <c r="BP28" s="163"/>
      <c r="BQ28" s="164"/>
      <c r="BR28" s="165" t="str">
        <f t="shared" si="5"/>
        <v/>
      </c>
      <c r="BS28" s="164"/>
      <c r="BT28" s="164"/>
      <c r="BU28" s="165" t="str">
        <f t="shared" si="6"/>
        <v/>
      </c>
      <c r="BV28" s="164"/>
      <c r="BW28" s="166"/>
      <c r="BX28" s="258"/>
      <c r="BY28" s="258"/>
      <c r="BZ28" s="258"/>
      <c r="CA28" s="258"/>
      <c r="CB28" s="258"/>
      <c r="CC28" s="258"/>
      <c r="CE28" s="39">
        <f t="shared" si="11"/>
        <v>0</v>
      </c>
      <c r="CF28" s="39">
        <f t="shared" si="12"/>
        <v>0</v>
      </c>
      <c r="CK28" s="39">
        <f t="shared" si="13"/>
        <v>0</v>
      </c>
      <c r="CL28" s="45" t="str">
        <f t="shared" si="7"/>
        <v>種目</v>
      </c>
      <c r="CM28" s="45">
        <f t="shared" si="8"/>
        <v>0</v>
      </c>
      <c r="CN28" s="45">
        <f t="shared" si="9"/>
        <v>0</v>
      </c>
      <c r="CO28" s="45">
        <f t="shared" si="10"/>
        <v>0</v>
      </c>
      <c r="CQ28" s="44"/>
      <c r="CR28" s="89"/>
      <c r="CS28" s="86" t="s">
        <v>176</v>
      </c>
      <c r="CT28" s="86" t="s">
        <v>23</v>
      </c>
      <c r="CU28" s="86" t="s">
        <v>50</v>
      </c>
      <c r="CV28" s="86" t="s">
        <v>246</v>
      </c>
      <c r="CW28" s="97" t="s">
        <v>98</v>
      </c>
      <c r="CX28" s="44"/>
      <c r="CY28" s="87">
        <v>1983</v>
      </c>
      <c r="CZ28" s="89" t="s">
        <v>373</v>
      </c>
      <c r="DA28" s="103" t="s">
        <v>10</v>
      </c>
      <c r="DB28" s="97">
        <v>14</v>
      </c>
      <c r="DC28" s="97" t="str">
        <f>IF(ISERROR(VLOOKUP(DB28,①初期設定!$Z$55:$AD$201,5,FALSE)),"*",VLOOKUP(DB28,①初期設定!$Z$55:$AD$201,5,FALSE))</f>
        <v>*</v>
      </c>
      <c r="DD28" s="161" t="str">
        <f t="shared" si="14"/>
        <v>*</v>
      </c>
      <c r="DE28" s="97" t="str">
        <f>IF(ISERROR(VLOOKUP(DB28,①初期設定!$AL$55:$AV$201,5,FALSE)),"*",VLOOKUP(DB28,①初期設定!$AL$55:$AV$201,5,FALSE))</f>
        <v>*</v>
      </c>
      <c r="DF28" s="97" t="str">
        <f t="shared" si="15"/>
        <v>*</v>
      </c>
      <c r="DG28" s="97" t="str">
        <f>IF(ISERROR(VLOOKUP(DB28,①初期設定!$AA$55:$AD$201,4,FALSE)),"*",VLOOKUP(DB28,①初期設定!$AA$55:$AD$201,4,FALSE))</f>
        <v>*</v>
      </c>
      <c r="DH28" s="97" t="str">
        <f t="shared" ref="DH28" si="88">IF(ISERROR(RIGHT(DG28,LEN(DG28)-4)),"*",RIGHT(DG28,LEN(DG28)-4))</f>
        <v>*</v>
      </c>
      <c r="DI28" s="97" t="str">
        <f>IF(ISERROR(VLOOKUP(DB28,①初期設定!$AM$55:$AV$201,4,FALSE)),"*",VLOOKUP(DB28,①初期設定!$AM$55:$AV$201,4,FALSE))</f>
        <v>*</v>
      </c>
      <c r="DJ28" s="97" t="str">
        <f t="shared" ref="DJ28" si="89">IF(ISERROR(RIGHT(DI28,LEN(DI28)-4)),"*",RIGHT(DI28,LEN(DI28)-4))</f>
        <v>*</v>
      </c>
      <c r="DK28" s="97" t="str">
        <f>IF(ISERROR(VLOOKUP(DB28,①初期設定!$AB$55:$AD$201,3,FALSE)),"",VLOOKUP(DB28,①初期設定!$AB$55:$AD$201,3,FALSE))</f>
        <v>高校男子砲丸投(6.000kg)</v>
      </c>
      <c r="DL28" s="97" t="str">
        <f t="shared" ref="DL28" si="90">IF(ISERROR(RIGHT(DK28,LEN(DK28)-4)),"*",RIGHT(DK28,LEN(DK28)-4))</f>
        <v>砲丸投(6.000kg)</v>
      </c>
      <c r="DM28" s="97" t="str">
        <f>IF(ISERROR(VLOOKUP(DB28,①初期設定!$AN$55:$AV$201,3,FALSE)),"*",VLOOKUP(DB28,①初期設定!$AN$55:$AV$201,3,FALSE))</f>
        <v>共通女子砲丸投(4.000kg)</v>
      </c>
      <c r="DN28" s="97" t="str">
        <f t="shared" ref="DN28" si="91">IF(ISERROR(RIGHT(DM28,LEN(DM28)-4)),"*",RIGHT(DM28,LEN(DM28)-4))</f>
        <v>砲丸投(4.000kg)</v>
      </c>
      <c r="DO28" s="97" t="str">
        <f>IF(ISERROR(VLOOKUP(DB28,①初期設定!$AC$55:$AD$201,2,FALSE)),"",VLOOKUP(DB28,①初期設定!$AC$55:$AD$201,2,FALSE))</f>
        <v>共通男子やり投(800g)</v>
      </c>
      <c r="DP28" s="97" t="str">
        <f t="shared" ref="DP28" si="92">IF(ISERROR(RIGHT(DO28,LEN(DO28)-4)),"*",RIGHT(DO28,LEN(DO28)-4))</f>
        <v>やり投(800g)</v>
      </c>
      <c r="DQ28" s="97" t="str">
        <f>IF(ISERROR(VLOOKUP(DB28,①初期設定!$AO$55:$AV$201,2,FALSE)),"*",VLOOKUP(DB28,①初期設定!$AO$55:$AV$201,2,FALSE))</f>
        <v>共通女子砲丸投(4.000kg)</v>
      </c>
      <c r="DR28" s="97" t="str">
        <f t="shared" ref="DR28" si="93">IF(ISERROR(RIGHT(DQ28,LEN(DQ28)-4)),"*",RIGHT(DQ28,LEN(DQ28)-4))</f>
        <v>砲丸投(4.000kg)</v>
      </c>
      <c r="DS28" s="98" t="s">
        <v>10</v>
      </c>
      <c r="DT28" s="98" t="s">
        <v>10</v>
      </c>
      <c r="DU28" s="42"/>
      <c r="DV28" s="42"/>
      <c r="DW28" s="42"/>
      <c r="DX28" s="42"/>
    </row>
    <row r="29" spans="1:140" ht="12" customHeight="1">
      <c r="A29" s="246">
        <v>16</v>
      </c>
      <c r="B29" s="246"/>
      <c r="C29" s="244"/>
      <c r="D29" s="244"/>
      <c r="E29" s="244"/>
      <c r="F29" s="244"/>
      <c r="G29" s="276"/>
      <c r="H29" s="268"/>
      <c r="I29" s="268"/>
      <c r="J29" s="268"/>
      <c r="K29" s="268"/>
      <c r="L29" s="268"/>
      <c r="M29" s="268"/>
      <c r="N29" s="270"/>
      <c r="O29" s="271"/>
      <c r="P29" s="271"/>
      <c r="Q29" s="271"/>
      <c r="R29" s="271"/>
      <c r="S29" s="271"/>
      <c r="T29" s="272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5"/>
      <c r="AF29" s="244"/>
      <c r="AG29" s="244"/>
      <c r="AH29" s="244"/>
      <c r="AI29" s="244"/>
      <c r="AJ29" s="244"/>
      <c r="AK29" s="244"/>
      <c r="AL29" s="244"/>
      <c r="AM29" s="244"/>
      <c r="AN29" s="150"/>
      <c r="AO29" s="151"/>
      <c r="AP29" s="152" t="str">
        <f t="shared" si="1"/>
        <v/>
      </c>
      <c r="AQ29" s="151"/>
      <c r="AR29" s="151"/>
      <c r="AS29" s="152" t="str">
        <f t="shared" si="2"/>
        <v/>
      </c>
      <c r="AT29" s="151"/>
      <c r="AU29" s="153"/>
      <c r="AV29" s="244"/>
      <c r="AW29" s="244"/>
      <c r="AX29" s="244"/>
      <c r="AY29" s="244"/>
      <c r="AZ29" s="244"/>
      <c r="BA29" s="244"/>
      <c r="BB29" s="150"/>
      <c r="BC29" s="151"/>
      <c r="BD29" s="152" t="str">
        <f t="shared" si="3"/>
        <v/>
      </c>
      <c r="BE29" s="151"/>
      <c r="BF29" s="151"/>
      <c r="BG29" s="152" t="str">
        <f t="shared" si="4"/>
        <v/>
      </c>
      <c r="BH29" s="151"/>
      <c r="BI29" s="153"/>
      <c r="BJ29" s="244"/>
      <c r="BK29" s="244"/>
      <c r="BL29" s="244"/>
      <c r="BM29" s="244"/>
      <c r="BN29" s="244"/>
      <c r="BO29" s="244"/>
      <c r="BP29" s="150"/>
      <c r="BQ29" s="151"/>
      <c r="BR29" s="152" t="str">
        <f t="shared" si="5"/>
        <v/>
      </c>
      <c r="BS29" s="151"/>
      <c r="BT29" s="151"/>
      <c r="BU29" s="152" t="str">
        <f t="shared" si="6"/>
        <v/>
      </c>
      <c r="BV29" s="151"/>
      <c r="BW29" s="153"/>
      <c r="BX29" s="244"/>
      <c r="BY29" s="244"/>
      <c r="BZ29" s="244"/>
      <c r="CA29" s="244"/>
      <c r="CB29" s="244"/>
      <c r="CC29" s="244"/>
      <c r="CE29" s="39">
        <f t="shared" si="11"/>
        <v>0</v>
      </c>
      <c r="CF29" s="39">
        <f t="shared" si="12"/>
        <v>0</v>
      </c>
      <c r="CK29" s="39">
        <f t="shared" si="13"/>
        <v>0</v>
      </c>
      <c r="CL29" s="45" t="str">
        <f t="shared" si="7"/>
        <v>種目</v>
      </c>
      <c r="CM29" s="45">
        <f t="shared" si="8"/>
        <v>0</v>
      </c>
      <c r="CN29" s="45">
        <f t="shared" si="9"/>
        <v>0</v>
      </c>
      <c r="CO29" s="45">
        <f t="shared" si="10"/>
        <v>0</v>
      </c>
      <c r="CQ29" s="44"/>
      <c r="CR29" s="89"/>
      <c r="CS29" s="86" t="s">
        <v>183</v>
      </c>
      <c r="CT29" s="86" t="s">
        <v>337</v>
      </c>
      <c r="CU29" s="86" t="s">
        <v>51</v>
      </c>
      <c r="CV29" s="86" t="s">
        <v>345</v>
      </c>
      <c r="CW29" s="97" t="s">
        <v>99</v>
      </c>
      <c r="CX29" s="44"/>
      <c r="CY29" s="87">
        <v>1984</v>
      </c>
      <c r="CZ29" s="89" t="s">
        <v>374</v>
      </c>
      <c r="DA29" s="44"/>
      <c r="DB29" s="97">
        <v>15</v>
      </c>
      <c r="DC29" s="97" t="str">
        <f>IF(ISERROR(VLOOKUP(DB29,①初期設定!$Z$55:$AD$201,5,FALSE)),"*",VLOOKUP(DB29,①初期設定!$Z$55:$AD$201,5,FALSE))</f>
        <v>*</v>
      </c>
      <c r="DD29" s="161" t="str">
        <f t="shared" si="14"/>
        <v>*</v>
      </c>
      <c r="DE29" s="97" t="str">
        <f>IF(ISERROR(VLOOKUP(DB29,①初期設定!$AL$55:$AV$201,5,FALSE)),"*",VLOOKUP(DB29,①初期設定!$AL$55:$AV$201,5,FALSE))</f>
        <v>*</v>
      </c>
      <c r="DF29" s="97" t="str">
        <f t="shared" si="15"/>
        <v>*</v>
      </c>
      <c r="DG29" s="97" t="str">
        <f>IF(ISERROR(VLOOKUP(DB29,①初期設定!$AA$55:$AD$201,4,FALSE)),"*",VLOOKUP(DB29,①初期設定!$AA$55:$AD$201,4,FALSE))</f>
        <v>*</v>
      </c>
      <c r="DH29" s="97" t="str">
        <f t="shared" ref="DH29" si="94">IF(ISERROR(RIGHT(DG29,LEN(DG29)-4)),"*",RIGHT(DG29,LEN(DG29)-4))</f>
        <v>*</v>
      </c>
      <c r="DI29" s="97" t="str">
        <f>IF(ISERROR(VLOOKUP(DB29,①初期設定!$AM$55:$AV$201,4,FALSE)),"*",VLOOKUP(DB29,①初期設定!$AM$55:$AV$201,4,FALSE))</f>
        <v>*</v>
      </c>
      <c r="DJ29" s="97" t="str">
        <f t="shared" ref="DJ29" si="95">IF(ISERROR(RIGHT(DI29,LEN(DI29)-4)),"*",RIGHT(DI29,LEN(DI29)-4))</f>
        <v>*</v>
      </c>
      <c r="DK29" s="97" t="str">
        <f>IF(ISERROR(VLOOKUP(DB29,①初期設定!$AB$55:$AD$201,3,FALSE)),"",VLOOKUP(DB29,①初期設定!$AB$55:$AD$201,3,FALSE))</f>
        <v>高校男子円盤投(1.750kg)</v>
      </c>
      <c r="DL29" s="97" t="str">
        <f t="shared" ref="DL29" si="96">IF(ISERROR(RIGHT(DK29,LEN(DK29)-4)),"*",RIGHT(DK29,LEN(DK29)-4))</f>
        <v>円盤投(1.750kg)</v>
      </c>
      <c r="DM29" s="97" t="str">
        <f>IF(ISERROR(VLOOKUP(DB29,①初期設定!$AN$55:$AV$201,3,FALSE)),"*",VLOOKUP(DB29,①初期設定!$AN$55:$AV$201,3,FALSE))</f>
        <v>共通女子円盤投(1.000kg)</v>
      </c>
      <c r="DN29" s="97" t="str">
        <f t="shared" ref="DN29" si="97">IF(ISERROR(RIGHT(DM29,LEN(DM29)-4)),"*",RIGHT(DM29,LEN(DM29)-4))</f>
        <v>円盤投(1.000kg)</v>
      </c>
      <c r="DO29" s="97" t="str">
        <f>IF(ISERROR(VLOOKUP(DB29,①初期設定!$AC$55:$AD$201,2,FALSE)),"",VLOOKUP(DB29,①初期設定!$AC$55:$AD$201,2,FALSE))</f>
        <v>一般男子砲丸投(7.260kg)</v>
      </c>
      <c r="DP29" s="97" t="str">
        <f t="shared" ref="DP29" si="98">IF(ISERROR(RIGHT(DO29,LEN(DO29)-4)),"*",RIGHT(DO29,LEN(DO29)-4))</f>
        <v>砲丸投(7.260kg)</v>
      </c>
      <c r="DQ29" s="97" t="str">
        <f>IF(ISERROR(VLOOKUP(DB29,①初期設定!$AO$55:$AV$201,2,FALSE)),"*",VLOOKUP(DB29,①初期設定!$AO$55:$AV$201,2,FALSE))</f>
        <v>共通女子円盤投(1.000kg)</v>
      </c>
      <c r="DR29" s="97" t="str">
        <f t="shared" ref="DR29" si="99">IF(ISERROR(RIGHT(DQ29,LEN(DQ29)-4)),"*",RIGHT(DQ29,LEN(DQ29)-4))</f>
        <v>円盤投(1.000kg)</v>
      </c>
      <c r="DS29" s="46"/>
      <c r="DT29" s="46"/>
      <c r="DU29" s="42"/>
      <c r="DV29" s="42"/>
      <c r="DW29" s="42"/>
      <c r="DX29" s="42"/>
    </row>
    <row r="30" spans="1:140" ht="12" customHeight="1">
      <c r="A30" s="246">
        <v>17</v>
      </c>
      <c r="B30" s="246"/>
      <c r="C30" s="244"/>
      <c r="D30" s="244"/>
      <c r="E30" s="244"/>
      <c r="F30" s="244"/>
      <c r="G30" s="276"/>
      <c r="H30" s="268"/>
      <c r="I30" s="268"/>
      <c r="J30" s="268"/>
      <c r="K30" s="268"/>
      <c r="L30" s="268"/>
      <c r="M30" s="268"/>
      <c r="N30" s="270"/>
      <c r="O30" s="271"/>
      <c r="P30" s="271"/>
      <c r="Q30" s="271"/>
      <c r="R30" s="271"/>
      <c r="S30" s="271"/>
      <c r="T30" s="272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5"/>
      <c r="AF30" s="244"/>
      <c r="AG30" s="244"/>
      <c r="AH30" s="244"/>
      <c r="AI30" s="244"/>
      <c r="AJ30" s="244"/>
      <c r="AK30" s="244"/>
      <c r="AL30" s="244"/>
      <c r="AM30" s="244"/>
      <c r="AN30" s="150"/>
      <c r="AO30" s="151"/>
      <c r="AP30" s="152" t="str">
        <f t="shared" si="1"/>
        <v/>
      </c>
      <c r="AQ30" s="151"/>
      <c r="AR30" s="151"/>
      <c r="AS30" s="152" t="str">
        <f t="shared" si="2"/>
        <v/>
      </c>
      <c r="AT30" s="151"/>
      <c r="AU30" s="153"/>
      <c r="AV30" s="244"/>
      <c r="AW30" s="244"/>
      <c r="AX30" s="244"/>
      <c r="AY30" s="244"/>
      <c r="AZ30" s="244"/>
      <c r="BA30" s="244"/>
      <c r="BB30" s="150"/>
      <c r="BC30" s="151"/>
      <c r="BD30" s="152" t="str">
        <f t="shared" si="3"/>
        <v/>
      </c>
      <c r="BE30" s="151"/>
      <c r="BF30" s="151"/>
      <c r="BG30" s="152" t="str">
        <f t="shared" si="4"/>
        <v/>
      </c>
      <c r="BH30" s="151"/>
      <c r="BI30" s="153"/>
      <c r="BJ30" s="244"/>
      <c r="BK30" s="244"/>
      <c r="BL30" s="244"/>
      <c r="BM30" s="244"/>
      <c r="BN30" s="244"/>
      <c r="BO30" s="244"/>
      <c r="BP30" s="150"/>
      <c r="BQ30" s="151"/>
      <c r="BR30" s="152" t="str">
        <f t="shared" si="5"/>
        <v/>
      </c>
      <c r="BS30" s="151"/>
      <c r="BT30" s="151"/>
      <c r="BU30" s="152" t="str">
        <f t="shared" si="6"/>
        <v/>
      </c>
      <c r="BV30" s="151"/>
      <c r="BW30" s="153"/>
      <c r="BX30" s="244"/>
      <c r="BY30" s="244"/>
      <c r="BZ30" s="244"/>
      <c r="CA30" s="244"/>
      <c r="CB30" s="244"/>
      <c r="CC30" s="244"/>
      <c r="CE30" s="39">
        <f t="shared" si="11"/>
        <v>0</v>
      </c>
      <c r="CF30" s="39">
        <f t="shared" si="12"/>
        <v>0</v>
      </c>
      <c r="CK30" s="39">
        <f t="shared" si="13"/>
        <v>0</v>
      </c>
      <c r="CL30" s="45" t="str">
        <f t="shared" si="7"/>
        <v>種目</v>
      </c>
      <c r="CM30" s="45">
        <f t="shared" si="8"/>
        <v>0</v>
      </c>
      <c r="CN30" s="45">
        <f t="shared" si="9"/>
        <v>0</v>
      </c>
      <c r="CO30" s="45">
        <f t="shared" si="10"/>
        <v>0</v>
      </c>
      <c r="CQ30" s="44"/>
      <c r="CR30" s="89"/>
      <c r="CS30" s="86" t="s">
        <v>182</v>
      </c>
      <c r="CT30" s="86" t="s">
        <v>24</v>
      </c>
      <c r="CU30" s="86" t="s">
        <v>53</v>
      </c>
      <c r="CV30" s="86" t="s">
        <v>346</v>
      </c>
      <c r="CW30" s="97" t="s">
        <v>100</v>
      </c>
      <c r="CX30" s="44"/>
      <c r="CY30" s="87">
        <v>1985</v>
      </c>
      <c r="CZ30" s="89" t="s">
        <v>410</v>
      </c>
      <c r="DA30" s="44"/>
      <c r="DB30" s="97">
        <v>16</v>
      </c>
      <c r="DC30" s="97" t="str">
        <f>IF(ISERROR(VLOOKUP(DB30,①初期設定!$Z$55:$AD$201,5,FALSE)),"*",VLOOKUP(DB30,①初期設定!$Z$55:$AD$201,5,FALSE))</f>
        <v>*</v>
      </c>
      <c r="DD30" s="161" t="str">
        <f t="shared" si="15"/>
        <v>*</v>
      </c>
      <c r="DE30" s="97" t="str">
        <f>IF(ISERROR(VLOOKUP(DB30,①初期設定!$AL$55:$AV$201,5,FALSE)),"*",VLOOKUP(DB30,①初期設定!$AL$55:$AV$201,5,FALSE))</f>
        <v>*</v>
      </c>
      <c r="DF30" s="97" t="str">
        <f t="shared" si="15"/>
        <v>*</v>
      </c>
      <c r="DG30" s="97" t="str">
        <f>IF(ISERROR(VLOOKUP(DB30,①初期設定!$AA$55:$AD$201,4,FALSE)),"*",VLOOKUP(DB30,①初期設定!$AA$55:$AD$201,4,FALSE))</f>
        <v>*</v>
      </c>
      <c r="DH30" s="97" t="str">
        <f t="shared" ref="DH30" si="100">IF(ISERROR(RIGHT(DG30,LEN(DG30)-4)),"*",RIGHT(DG30,LEN(DG30)-4))</f>
        <v>*</v>
      </c>
      <c r="DI30" s="97" t="str">
        <f>IF(ISERROR(VLOOKUP(DB30,①初期設定!$AM$55:$AV$201,4,FALSE)),"*",VLOOKUP(DB30,①初期設定!$AM$55:$AV$201,4,FALSE))</f>
        <v>*</v>
      </c>
      <c r="DJ30" s="97" t="str">
        <f t="shared" ref="DJ30" si="101">IF(ISERROR(RIGHT(DI30,LEN(DI30)-4)),"*",RIGHT(DI30,LEN(DI30)-4))</f>
        <v>*</v>
      </c>
      <c r="DK30" s="97" t="str">
        <f>IF(ISERROR(VLOOKUP(DB30,①初期設定!$AB$55:$AD$201,3,FALSE)),"",VLOOKUP(DB30,①初期設定!$AB$55:$AD$201,3,FALSE))</f>
        <v>高校男子ﾊﾝﾏｰ投(6.000kg)</v>
      </c>
      <c r="DL30" s="97" t="str">
        <f t="shared" ref="DL30" si="102">IF(ISERROR(RIGHT(DK30,LEN(DK30)-4)),"*",RIGHT(DK30,LEN(DK30)-4))</f>
        <v>ﾊﾝﾏｰ投(6.000kg)</v>
      </c>
      <c r="DM30" s="97" t="str">
        <f>IF(ISERROR(VLOOKUP(DB30,①初期設定!$AN$55:$AV$201,3,FALSE)),"*",VLOOKUP(DB30,①初期設定!$AN$55:$AV$201,3,FALSE))</f>
        <v>共通女子ﾊﾝﾏｰ投(4.000kg)</v>
      </c>
      <c r="DN30" s="97" t="str">
        <f t="shared" ref="DN30" si="103">IF(ISERROR(RIGHT(DM30,LEN(DM30)-4)),"*",RIGHT(DM30,LEN(DM30)-4))</f>
        <v>ﾊﾝﾏｰ投(4.000kg)</v>
      </c>
      <c r="DO30" s="97" t="str">
        <f>IF(ISERROR(VLOOKUP(DB30,①初期設定!$AC$55:$AD$201,2,FALSE)),"",VLOOKUP(DB30,①初期設定!$AC$55:$AD$201,2,FALSE))</f>
        <v>一般男子円盤投(2.000kg)</v>
      </c>
      <c r="DP30" s="97" t="str">
        <f t="shared" ref="DP30" si="104">IF(ISERROR(RIGHT(DO30,LEN(DO30)-4)),"*",RIGHT(DO30,LEN(DO30)-4))</f>
        <v>円盤投(2.000kg)</v>
      </c>
      <c r="DQ30" s="97" t="str">
        <f>IF(ISERROR(VLOOKUP(DB30,①初期設定!$AO$55:$AV$201,2,FALSE)),"*",VLOOKUP(DB30,①初期設定!$AO$55:$AV$201,2,FALSE))</f>
        <v>共通女子ﾊﾝﾏｰ投(4.000kg)</v>
      </c>
      <c r="DR30" s="97" t="str">
        <f t="shared" ref="DR30" si="105">IF(ISERROR(RIGHT(DQ30,LEN(DQ30)-4)),"*",RIGHT(DQ30,LEN(DQ30)-4))</f>
        <v>ﾊﾝﾏｰ投(4.000kg)</v>
      </c>
      <c r="DS30" s="46"/>
      <c r="DT30" s="46"/>
      <c r="DU30" s="42"/>
      <c r="DV30" s="42"/>
      <c r="DW30" s="42"/>
      <c r="DX30" s="42"/>
    </row>
    <row r="31" spans="1:140" ht="12" customHeight="1">
      <c r="A31" s="246">
        <v>18</v>
      </c>
      <c r="B31" s="246"/>
      <c r="C31" s="244"/>
      <c r="D31" s="244"/>
      <c r="E31" s="244"/>
      <c r="F31" s="244"/>
      <c r="G31" s="276"/>
      <c r="H31" s="268"/>
      <c r="I31" s="268"/>
      <c r="J31" s="268"/>
      <c r="K31" s="268"/>
      <c r="L31" s="268"/>
      <c r="M31" s="268"/>
      <c r="N31" s="270"/>
      <c r="O31" s="271"/>
      <c r="P31" s="271"/>
      <c r="Q31" s="271"/>
      <c r="R31" s="271"/>
      <c r="S31" s="271"/>
      <c r="T31" s="272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5"/>
      <c r="AF31" s="244"/>
      <c r="AG31" s="244"/>
      <c r="AH31" s="244"/>
      <c r="AI31" s="244"/>
      <c r="AJ31" s="244"/>
      <c r="AK31" s="244"/>
      <c r="AL31" s="244"/>
      <c r="AM31" s="244"/>
      <c r="AN31" s="150"/>
      <c r="AO31" s="151"/>
      <c r="AP31" s="152" t="str">
        <f t="shared" si="1"/>
        <v/>
      </c>
      <c r="AQ31" s="151"/>
      <c r="AR31" s="151"/>
      <c r="AS31" s="152" t="str">
        <f t="shared" si="2"/>
        <v/>
      </c>
      <c r="AT31" s="151"/>
      <c r="AU31" s="153"/>
      <c r="AV31" s="244"/>
      <c r="AW31" s="244"/>
      <c r="AX31" s="244"/>
      <c r="AY31" s="244"/>
      <c r="AZ31" s="244"/>
      <c r="BA31" s="244"/>
      <c r="BB31" s="150"/>
      <c r="BC31" s="151"/>
      <c r="BD31" s="152" t="str">
        <f t="shared" si="3"/>
        <v/>
      </c>
      <c r="BE31" s="151"/>
      <c r="BF31" s="151"/>
      <c r="BG31" s="152" t="str">
        <f t="shared" si="4"/>
        <v/>
      </c>
      <c r="BH31" s="151"/>
      <c r="BI31" s="153"/>
      <c r="BJ31" s="244"/>
      <c r="BK31" s="244"/>
      <c r="BL31" s="244"/>
      <c r="BM31" s="244"/>
      <c r="BN31" s="244"/>
      <c r="BO31" s="244"/>
      <c r="BP31" s="150"/>
      <c r="BQ31" s="151"/>
      <c r="BR31" s="152" t="str">
        <f t="shared" si="5"/>
        <v/>
      </c>
      <c r="BS31" s="151"/>
      <c r="BT31" s="151"/>
      <c r="BU31" s="152" t="str">
        <f t="shared" si="6"/>
        <v/>
      </c>
      <c r="BV31" s="151"/>
      <c r="BW31" s="153"/>
      <c r="BX31" s="244"/>
      <c r="BY31" s="244"/>
      <c r="BZ31" s="244"/>
      <c r="CA31" s="244"/>
      <c r="CB31" s="244"/>
      <c r="CC31" s="244"/>
      <c r="CE31" s="39">
        <f t="shared" si="11"/>
        <v>0</v>
      </c>
      <c r="CF31" s="39">
        <f t="shared" si="12"/>
        <v>0</v>
      </c>
      <c r="CK31" s="39">
        <f t="shared" si="13"/>
        <v>0</v>
      </c>
      <c r="CL31" s="45" t="str">
        <f t="shared" si="7"/>
        <v>種目</v>
      </c>
      <c r="CM31" s="45">
        <f t="shared" si="8"/>
        <v>0</v>
      </c>
      <c r="CN31" s="45">
        <f t="shared" si="9"/>
        <v>0</v>
      </c>
      <c r="CO31" s="45">
        <f t="shared" si="10"/>
        <v>0</v>
      </c>
      <c r="CQ31" s="44"/>
      <c r="CR31" s="89"/>
      <c r="CS31" s="86" t="s">
        <v>185</v>
      </c>
      <c r="CT31" s="86" t="s">
        <v>25</v>
      </c>
      <c r="CU31" s="86" t="s">
        <v>52</v>
      </c>
      <c r="CV31" s="86" t="s">
        <v>347</v>
      </c>
      <c r="CW31" s="97" t="s">
        <v>286</v>
      </c>
      <c r="CX31" s="44"/>
      <c r="CY31" s="87">
        <v>1986</v>
      </c>
      <c r="CZ31" s="89" t="s">
        <v>375</v>
      </c>
      <c r="DA31" s="44"/>
      <c r="DB31" s="97">
        <v>17</v>
      </c>
      <c r="DC31" s="97" t="str">
        <f>IF(ISERROR(VLOOKUP(DB31,①初期設定!$Z$55:$AD$201,5,FALSE)),"*",VLOOKUP(DB31,①初期設定!$Z$55:$AD$201,5,FALSE))</f>
        <v>*</v>
      </c>
      <c r="DD31" s="161" t="str">
        <f t="shared" si="15"/>
        <v>*</v>
      </c>
      <c r="DE31" s="97" t="str">
        <f>IF(ISERROR(VLOOKUP(DB31,①初期設定!$AL$55:$AV$201,5,FALSE)),"*",VLOOKUP(DB31,①初期設定!$AL$55:$AV$201,5,FALSE))</f>
        <v>*</v>
      </c>
      <c r="DF31" s="97" t="str">
        <f t="shared" si="15"/>
        <v>*</v>
      </c>
      <c r="DG31" s="97" t="str">
        <f>IF(ISERROR(VLOOKUP(DB31,①初期設定!$AA$55:$AD$201,4,FALSE)),"*",VLOOKUP(DB31,①初期設定!$AA$55:$AD$201,4,FALSE))</f>
        <v>*</v>
      </c>
      <c r="DH31" s="97" t="str">
        <f t="shared" ref="DH31" si="106">IF(ISERROR(RIGHT(DG31,LEN(DG31)-4)),"*",RIGHT(DG31,LEN(DG31)-4))</f>
        <v>*</v>
      </c>
      <c r="DI31" s="97" t="str">
        <f>IF(ISERROR(VLOOKUP(DB31,①初期設定!$AM$55:$AV$201,4,FALSE)),"*",VLOOKUP(DB31,①初期設定!$AM$55:$AV$201,4,FALSE))</f>
        <v>*</v>
      </c>
      <c r="DJ31" s="97" t="str">
        <f t="shared" ref="DJ31" si="107">IF(ISERROR(RIGHT(DI31,LEN(DI31)-4)),"*",RIGHT(DI31,LEN(DI31)-4))</f>
        <v>*</v>
      </c>
      <c r="DK31" s="97" t="str">
        <f>IF(ISERROR(VLOOKUP(DB31,①初期設定!$AB$55:$AD$201,3,FALSE)),"",VLOOKUP(DB31,①初期設定!$AB$55:$AD$201,3,FALSE))</f>
        <v>高校男子やり投(800g)</v>
      </c>
      <c r="DL31" s="97" t="str">
        <f t="shared" ref="DL31" si="108">IF(ISERROR(RIGHT(DK31,LEN(DK31)-4)),"*",RIGHT(DK31,LEN(DK31)-4))</f>
        <v>やり投(800g)</v>
      </c>
      <c r="DM31" s="97" t="str">
        <f>IF(ISERROR(VLOOKUP(DB31,①初期設定!$AN$55:$AV$201,3,FALSE)),"*",VLOOKUP(DB31,①初期設定!$AN$55:$AV$201,3,FALSE))</f>
        <v>共通女子やり投(600g)</v>
      </c>
      <c r="DN31" s="97" t="str">
        <f t="shared" ref="DN31" si="109">IF(ISERROR(RIGHT(DM31,LEN(DM31)-4)),"*",RIGHT(DM31,LEN(DM31)-4))</f>
        <v>やり投(600g)</v>
      </c>
      <c r="DO31" s="97" t="str">
        <f>IF(ISERROR(VLOOKUP(DB31,①初期設定!$AC$55:$AD$201,2,FALSE)),"",VLOOKUP(DB31,①初期設定!$AC$55:$AD$201,2,FALSE))</f>
        <v>一般男子ﾊﾝﾏｰ投(7.260kg)</v>
      </c>
      <c r="DP31" s="97" t="str">
        <f t="shared" ref="DP31" si="110">IF(ISERROR(RIGHT(DO31,LEN(DO31)-4)),"*",RIGHT(DO31,LEN(DO31)-4))</f>
        <v>ﾊﾝﾏｰ投(7.260kg)</v>
      </c>
      <c r="DQ31" s="97" t="str">
        <f>IF(ISERROR(VLOOKUP(DB31,①初期設定!$AO$55:$AV$201,2,FALSE)),"*",VLOOKUP(DB31,①初期設定!$AO$55:$AV$201,2,FALSE))</f>
        <v>共通女子やり投(600g)</v>
      </c>
      <c r="DR31" s="97" t="str">
        <f t="shared" ref="DR31" si="111">IF(ISERROR(RIGHT(DQ31,LEN(DQ31)-4)),"*",RIGHT(DQ31,LEN(DQ31)-4))</f>
        <v>やり投(600g)</v>
      </c>
      <c r="DS31" s="46"/>
      <c r="DT31" s="46"/>
      <c r="DU31" s="42"/>
      <c r="DV31" s="42"/>
      <c r="DW31" s="42"/>
      <c r="DX31" s="42"/>
    </row>
    <row r="32" spans="1:140" ht="12" customHeight="1">
      <c r="A32" s="246">
        <v>19</v>
      </c>
      <c r="B32" s="246"/>
      <c r="C32" s="258"/>
      <c r="D32" s="258"/>
      <c r="E32" s="258"/>
      <c r="F32" s="258"/>
      <c r="G32" s="277"/>
      <c r="H32" s="267"/>
      <c r="I32" s="267"/>
      <c r="J32" s="267"/>
      <c r="K32" s="267"/>
      <c r="L32" s="267"/>
      <c r="M32" s="267"/>
      <c r="N32" s="273"/>
      <c r="O32" s="274"/>
      <c r="P32" s="274"/>
      <c r="Q32" s="274"/>
      <c r="R32" s="274"/>
      <c r="S32" s="274"/>
      <c r="T32" s="275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4"/>
      <c r="AF32" s="258"/>
      <c r="AG32" s="258"/>
      <c r="AH32" s="258"/>
      <c r="AI32" s="258"/>
      <c r="AJ32" s="258"/>
      <c r="AK32" s="258"/>
      <c r="AL32" s="258"/>
      <c r="AM32" s="258"/>
      <c r="AN32" s="163"/>
      <c r="AO32" s="164"/>
      <c r="AP32" s="165" t="str">
        <f t="shared" si="1"/>
        <v/>
      </c>
      <c r="AQ32" s="164"/>
      <c r="AR32" s="164"/>
      <c r="AS32" s="165" t="str">
        <f t="shared" si="2"/>
        <v/>
      </c>
      <c r="AT32" s="164"/>
      <c r="AU32" s="166"/>
      <c r="AV32" s="258"/>
      <c r="AW32" s="258"/>
      <c r="AX32" s="258"/>
      <c r="AY32" s="258"/>
      <c r="AZ32" s="258"/>
      <c r="BA32" s="258"/>
      <c r="BB32" s="163"/>
      <c r="BC32" s="164"/>
      <c r="BD32" s="165" t="str">
        <f t="shared" si="3"/>
        <v/>
      </c>
      <c r="BE32" s="164"/>
      <c r="BF32" s="164"/>
      <c r="BG32" s="165" t="str">
        <f t="shared" si="4"/>
        <v/>
      </c>
      <c r="BH32" s="164"/>
      <c r="BI32" s="166"/>
      <c r="BJ32" s="258"/>
      <c r="BK32" s="258"/>
      <c r="BL32" s="258"/>
      <c r="BM32" s="258"/>
      <c r="BN32" s="258"/>
      <c r="BO32" s="258"/>
      <c r="BP32" s="163"/>
      <c r="BQ32" s="164"/>
      <c r="BR32" s="165" t="str">
        <f t="shared" si="5"/>
        <v/>
      </c>
      <c r="BS32" s="164"/>
      <c r="BT32" s="164"/>
      <c r="BU32" s="165" t="str">
        <f t="shared" si="6"/>
        <v/>
      </c>
      <c r="BV32" s="164"/>
      <c r="BW32" s="166"/>
      <c r="BX32" s="258"/>
      <c r="BY32" s="258"/>
      <c r="BZ32" s="258"/>
      <c r="CA32" s="258"/>
      <c r="CB32" s="258"/>
      <c r="CC32" s="258"/>
      <c r="CE32" s="39">
        <f t="shared" si="11"/>
        <v>0</v>
      </c>
      <c r="CF32" s="39">
        <f t="shared" si="12"/>
        <v>0</v>
      </c>
      <c r="CK32" s="39">
        <f t="shared" si="13"/>
        <v>0</v>
      </c>
      <c r="CL32" s="45" t="str">
        <f t="shared" si="7"/>
        <v>種目</v>
      </c>
      <c r="CM32" s="45">
        <f t="shared" si="8"/>
        <v>0</v>
      </c>
      <c r="CN32" s="45">
        <f t="shared" si="9"/>
        <v>0</v>
      </c>
      <c r="CO32" s="45">
        <f t="shared" si="10"/>
        <v>0</v>
      </c>
      <c r="CQ32" s="44"/>
      <c r="CR32" s="89"/>
      <c r="CS32" s="86" t="s">
        <v>178</v>
      </c>
      <c r="CT32" s="86" t="s">
        <v>27</v>
      </c>
      <c r="CU32" s="86" t="s">
        <v>54</v>
      </c>
      <c r="CV32" s="86" t="s">
        <v>247</v>
      </c>
      <c r="CW32" s="98" t="s">
        <v>287</v>
      </c>
      <c r="CX32" s="44"/>
      <c r="CY32" s="87">
        <v>1987</v>
      </c>
      <c r="CZ32" s="89" t="s">
        <v>376</v>
      </c>
      <c r="DA32" s="46"/>
      <c r="DB32" s="97">
        <v>18</v>
      </c>
      <c r="DC32" s="97" t="str">
        <f>IF(ISERROR(VLOOKUP(DB32,①初期設定!$Z$55:$AD$201,5,FALSE)),"*",VLOOKUP(DB32,①初期設定!$Z$55:$AD$201,5,FALSE))</f>
        <v>*</v>
      </c>
      <c r="DD32" s="161" t="str">
        <f t="shared" si="15"/>
        <v>*</v>
      </c>
      <c r="DE32" s="97" t="str">
        <f>IF(ISERROR(VLOOKUP(DB32,①初期設定!$AL$55:$AV$201,5,FALSE)),"*",VLOOKUP(DB32,①初期設定!$AL$55:$AV$201,5,FALSE))</f>
        <v>*</v>
      </c>
      <c r="DF32" s="97" t="str">
        <f t="shared" si="15"/>
        <v>*</v>
      </c>
      <c r="DG32" s="97" t="str">
        <f>IF(ISERROR(VLOOKUP(DB32,①初期設定!$AA$55:$AD$201,4,FALSE)),"*",VLOOKUP(DB32,①初期設定!$AA$55:$AD$201,4,FALSE))</f>
        <v>*</v>
      </c>
      <c r="DH32" s="97" t="str">
        <f t="shared" ref="DH32" si="112">IF(ISERROR(RIGHT(DG32,LEN(DG32)-4)),"*",RIGHT(DG32,LEN(DG32)-4))</f>
        <v>*</v>
      </c>
      <c r="DI32" s="97" t="str">
        <f>IF(ISERROR(VLOOKUP(DB32,①初期設定!$AM$55:$AV$201,4,FALSE)),"*",VLOOKUP(DB32,①初期設定!$AM$55:$AV$201,4,FALSE))</f>
        <v>*</v>
      </c>
      <c r="DJ32" s="97" t="str">
        <f t="shared" ref="DJ32" si="113">IF(ISERROR(RIGHT(DI32,LEN(DI32)-4)),"*",RIGHT(DI32,LEN(DI32)-4))</f>
        <v>*</v>
      </c>
      <c r="DK32" s="97" t="str">
        <f>IF(ISERROR(VLOOKUP(DB32,①初期設定!$AB$55:$AD$201,3,FALSE)),"",VLOOKUP(DB32,①初期設定!$AB$55:$AD$201,3,FALSE))</f>
        <v/>
      </c>
      <c r="DL32" s="97" t="str">
        <f t="shared" ref="DL32" si="114">IF(ISERROR(RIGHT(DK32,LEN(DK32)-4)),"*",RIGHT(DK32,LEN(DK32)-4))</f>
        <v>*</v>
      </c>
      <c r="DM32" s="97" t="str">
        <f>IF(ISERROR(VLOOKUP(DB32,①初期設定!$AN$55:$AV$201,3,FALSE)),"*",VLOOKUP(DB32,①初期設定!$AN$55:$AV$201,3,FALSE))</f>
        <v>*</v>
      </c>
      <c r="DN32" s="97" t="str">
        <f t="shared" ref="DN32" si="115">IF(ISERROR(RIGHT(DM32,LEN(DM32)-4)),"*",RIGHT(DM32,LEN(DM32)-4))</f>
        <v>*</v>
      </c>
      <c r="DO32" s="97" t="str">
        <f>IF(ISERROR(VLOOKUP(DB32,①初期設定!$AC$55:$AD$201,2,FALSE)),"",VLOOKUP(DB32,①初期設定!$AC$55:$AD$201,2,FALSE))</f>
        <v/>
      </c>
      <c r="DP32" s="97" t="str">
        <f t="shared" ref="DP32" si="116">IF(ISERROR(RIGHT(DO32,LEN(DO32)-4)),"*",RIGHT(DO32,LEN(DO32)-4))</f>
        <v>*</v>
      </c>
      <c r="DQ32" s="97" t="str">
        <f>IF(ISERROR(VLOOKUP(DB32,①初期設定!$AO$55:$AV$201,2,FALSE)),"*",VLOOKUP(DB32,①初期設定!$AO$55:$AV$201,2,FALSE))</f>
        <v>*</v>
      </c>
      <c r="DR32" s="97" t="str">
        <f t="shared" ref="DR32" si="117">IF(ISERROR(RIGHT(DQ32,LEN(DQ32)-4)),"*",RIGHT(DQ32,LEN(DQ32)-4))</f>
        <v>*</v>
      </c>
      <c r="DS32" s="46"/>
      <c r="DT32" s="46"/>
      <c r="DU32" s="42"/>
      <c r="DV32" s="42"/>
      <c r="DW32" s="42"/>
      <c r="DX32" s="42"/>
    </row>
    <row r="33" spans="1:128" ht="12" customHeight="1">
      <c r="A33" s="246">
        <v>20</v>
      </c>
      <c r="B33" s="246"/>
      <c r="C33" s="244"/>
      <c r="D33" s="244"/>
      <c r="E33" s="244"/>
      <c r="F33" s="244"/>
      <c r="G33" s="276"/>
      <c r="H33" s="268"/>
      <c r="I33" s="268"/>
      <c r="J33" s="268"/>
      <c r="K33" s="268"/>
      <c r="L33" s="268"/>
      <c r="M33" s="268"/>
      <c r="N33" s="270"/>
      <c r="O33" s="271"/>
      <c r="P33" s="271"/>
      <c r="Q33" s="271"/>
      <c r="R33" s="271"/>
      <c r="S33" s="271"/>
      <c r="T33" s="272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5"/>
      <c r="AF33" s="244"/>
      <c r="AG33" s="244"/>
      <c r="AH33" s="244"/>
      <c r="AI33" s="244"/>
      <c r="AJ33" s="244"/>
      <c r="AK33" s="244"/>
      <c r="AL33" s="244"/>
      <c r="AM33" s="244"/>
      <c r="AN33" s="150"/>
      <c r="AO33" s="151"/>
      <c r="AP33" s="152" t="str">
        <f t="shared" si="1"/>
        <v/>
      </c>
      <c r="AQ33" s="151"/>
      <c r="AR33" s="151"/>
      <c r="AS33" s="152" t="str">
        <f t="shared" si="2"/>
        <v/>
      </c>
      <c r="AT33" s="151"/>
      <c r="AU33" s="153"/>
      <c r="AV33" s="244"/>
      <c r="AW33" s="244"/>
      <c r="AX33" s="244"/>
      <c r="AY33" s="244"/>
      <c r="AZ33" s="244"/>
      <c r="BA33" s="244"/>
      <c r="BB33" s="150"/>
      <c r="BC33" s="151"/>
      <c r="BD33" s="152" t="str">
        <f t="shared" si="3"/>
        <v/>
      </c>
      <c r="BE33" s="151"/>
      <c r="BF33" s="151"/>
      <c r="BG33" s="152" t="str">
        <f t="shared" si="4"/>
        <v/>
      </c>
      <c r="BH33" s="151"/>
      <c r="BI33" s="153"/>
      <c r="BJ33" s="244"/>
      <c r="BK33" s="244"/>
      <c r="BL33" s="244"/>
      <c r="BM33" s="244"/>
      <c r="BN33" s="244"/>
      <c r="BO33" s="244"/>
      <c r="BP33" s="150"/>
      <c r="BQ33" s="151"/>
      <c r="BR33" s="152" t="str">
        <f t="shared" si="5"/>
        <v/>
      </c>
      <c r="BS33" s="151"/>
      <c r="BT33" s="151"/>
      <c r="BU33" s="152" t="str">
        <f t="shared" si="6"/>
        <v/>
      </c>
      <c r="BV33" s="151"/>
      <c r="BW33" s="153"/>
      <c r="BX33" s="244"/>
      <c r="BY33" s="244"/>
      <c r="BZ33" s="244"/>
      <c r="CA33" s="244"/>
      <c r="CB33" s="244"/>
      <c r="CC33" s="244"/>
      <c r="CE33" s="39">
        <f t="shared" si="11"/>
        <v>0</v>
      </c>
      <c r="CF33" s="39">
        <f t="shared" si="12"/>
        <v>0</v>
      </c>
      <c r="CK33" s="39">
        <f t="shared" si="13"/>
        <v>0</v>
      </c>
      <c r="CL33" s="45" t="str">
        <f t="shared" si="7"/>
        <v>種目</v>
      </c>
      <c r="CM33" s="45">
        <f t="shared" si="8"/>
        <v>0</v>
      </c>
      <c r="CN33" s="45">
        <f t="shared" si="9"/>
        <v>0</v>
      </c>
      <c r="CO33" s="45">
        <f t="shared" si="10"/>
        <v>0</v>
      </c>
      <c r="CQ33" s="44"/>
      <c r="CR33" s="89"/>
      <c r="CS33" s="86" t="s">
        <v>180</v>
      </c>
      <c r="CT33" s="86" t="s">
        <v>28</v>
      </c>
      <c r="CU33" s="86" t="s">
        <v>55</v>
      </c>
      <c r="CV33" s="86" t="s">
        <v>248</v>
      </c>
      <c r="CW33" s="44"/>
      <c r="CX33" s="44"/>
      <c r="CY33" s="87">
        <v>1988</v>
      </c>
      <c r="CZ33" s="89" t="s">
        <v>377</v>
      </c>
      <c r="DA33" s="46"/>
      <c r="DB33" s="97">
        <v>19</v>
      </c>
      <c r="DC33" s="97" t="str">
        <f>IF(ISERROR(VLOOKUP(DB33,①初期設定!$Z$55:$AD$201,5,FALSE)),"*",VLOOKUP(DB33,①初期設定!$Z$55:$AD$201,5,FALSE))</f>
        <v>*</v>
      </c>
      <c r="DD33" s="161" t="str">
        <f t="shared" si="15"/>
        <v>*</v>
      </c>
      <c r="DE33" s="97" t="str">
        <f>IF(ISERROR(VLOOKUP(DB33,①初期設定!$AL$55:$AV$201,5,FALSE)),"*",VLOOKUP(DB33,①初期設定!$AL$55:$AV$201,5,FALSE))</f>
        <v>*</v>
      </c>
      <c r="DF33" s="97" t="str">
        <f t="shared" si="15"/>
        <v>*</v>
      </c>
      <c r="DG33" s="97" t="str">
        <f>IF(ISERROR(VLOOKUP(DB33,①初期設定!$AA$55:$AD$201,4,FALSE)),"*",VLOOKUP(DB33,①初期設定!$AA$55:$AD$201,4,FALSE))</f>
        <v>*</v>
      </c>
      <c r="DH33" s="97" t="str">
        <f t="shared" ref="DH33" si="118">IF(ISERROR(RIGHT(DG33,LEN(DG33)-4)),"*",RIGHT(DG33,LEN(DG33)-4))</f>
        <v>*</v>
      </c>
      <c r="DI33" s="97" t="str">
        <f>IF(ISERROR(VLOOKUP(DB33,①初期設定!$AM$55:$AV$201,4,FALSE)),"*",VLOOKUP(DB33,①初期設定!$AM$55:$AV$201,4,FALSE))</f>
        <v>*</v>
      </c>
      <c r="DJ33" s="97" t="str">
        <f t="shared" ref="DJ33" si="119">IF(ISERROR(RIGHT(DI33,LEN(DI33)-4)),"*",RIGHT(DI33,LEN(DI33)-4))</f>
        <v>*</v>
      </c>
      <c r="DK33" s="97" t="str">
        <f>IF(ISERROR(VLOOKUP(DB33,①初期設定!$AB$55:$AD$201,3,FALSE)),"",VLOOKUP(DB33,①初期設定!$AB$55:$AD$201,3,FALSE))</f>
        <v/>
      </c>
      <c r="DL33" s="97" t="str">
        <f t="shared" ref="DL33" si="120">IF(ISERROR(RIGHT(DK33,LEN(DK33)-4)),"*",RIGHT(DK33,LEN(DK33)-4))</f>
        <v>*</v>
      </c>
      <c r="DM33" s="97" t="str">
        <f>IF(ISERROR(VLOOKUP(DB33,①初期設定!$AN$55:$AV$201,3,FALSE)),"*",VLOOKUP(DB33,①初期設定!$AN$55:$AV$201,3,FALSE))</f>
        <v>*</v>
      </c>
      <c r="DN33" s="97" t="str">
        <f t="shared" ref="DN33" si="121">IF(ISERROR(RIGHT(DM33,LEN(DM33)-4)),"*",RIGHT(DM33,LEN(DM33)-4))</f>
        <v>*</v>
      </c>
      <c r="DO33" s="97" t="str">
        <f>IF(ISERROR(VLOOKUP(DB33,①初期設定!$AC$55:$AD$201,2,FALSE)),"",VLOOKUP(DB33,①初期設定!$AC$55:$AD$201,2,FALSE))</f>
        <v/>
      </c>
      <c r="DP33" s="97" t="str">
        <f t="shared" ref="DP33" si="122">IF(ISERROR(RIGHT(DO33,LEN(DO33)-4)),"*",RIGHT(DO33,LEN(DO33)-4))</f>
        <v>*</v>
      </c>
      <c r="DQ33" s="97" t="str">
        <f>IF(ISERROR(VLOOKUP(DB33,①初期設定!$AO$55:$AV$201,2,FALSE)),"*",VLOOKUP(DB33,①初期設定!$AO$55:$AV$201,2,FALSE))</f>
        <v>*</v>
      </c>
      <c r="DR33" s="97" t="str">
        <f t="shared" ref="DR33" si="123">IF(ISERROR(RIGHT(DQ33,LEN(DQ33)-4)),"*",RIGHT(DQ33,LEN(DQ33)-4))</f>
        <v>*</v>
      </c>
      <c r="DS33" s="46"/>
      <c r="DT33" s="46"/>
      <c r="DU33" s="42"/>
      <c r="DV33" s="42"/>
      <c r="DW33" s="42"/>
      <c r="DX33" s="42"/>
    </row>
    <row r="34" spans="1:128" ht="12" customHeight="1">
      <c r="A34" s="246">
        <v>21</v>
      </c>
      <c r="B34" s="246"/>
      <c r="C34" s="258"/>
      <c r="D34" s="258"/>
      <c r="E34" s="258"/>
      <c r="F34" s="258"/>
      <c r="G34" s="277"/>
      <c r="H34" s="267"/>
      <c r="I34" s="267"/>
      <c r="J34" s="267"/>
      <c r="K34" s="267"/>
      <c r="L34" s="267"/>
      <c r="M34" s="267"/>
      <c r="N34" s="273"/>
      <c r="O34" s="274"/>
      <c r="P34" s="274"/>
      <c r="Q34" s="274"/>
      <c r="R34" s="274"/>
      <c r="S34" s="274"/>
      <c r="T34" s="275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4"/>
      <c r="AF34" s="258"/>
      <c r="AG34" s="258"/>
      <c r="AH34" s="258"/>
      <c r="AI34" s="258"/>
      <c r="AJ34" s="258"/>
      <c r="AK34" s="258"/>
      <c r="AL34" s="258"/>
      <c r="AM34" s="258"/>
      <c r="AN34" s="163"/>
      <c r="AO34" s="164"/>
      <c r="AP34" s="165" t="str">
        <f t="shared" si="1"/>
        <v/>
      </c>
      <c r="AQ34" s="164"/>
      <c r="AR34" s="164"/>
      <c r="AS34" s="165" t="str">
        <f t="shared" si="2"/>
        <v/>
      </c>
      <c r="AT34" s="164"/>
      <c r="AU34" s="166"/>
      <c r="AV34" s="258"/>
      <c r="AW34" s="258"/>
      <c r="AX34" s="258"/>
      <c r="AY34" s="258"/>
      <c r="AZ34" s="258"/>
      <c r="BA34" s="258"/>
      <c r="BB34" s="163"/>
      <c r="BC34" s="164"/>
      <c r="BD34" s="165" t="str">
        <f t="shared" si="3"/>
        <v/>
      </c>
      <c r="BE34" s="164"/>
      <c r="BF34" s="164"/>
      <c r="BG34" s="165" t="str">
        <f t="shared" si="4"/>
        <v/>
      </c>
      <c r="BH34" s="164"/>
      <c r="BI34" s="166"/>
      <c r="BJ34" s="258"/>
      <c r="BK34" s="258"/>
      <c r="BL34" s="258"/>
      <c r="BM34" s="258"/>
      <c r="BN34" s="258"/>
      <c r="BO34" s="258"/>
      <c r="BP34" s="163"/>
      <c r="BQ34" s="164"/>
      <c r="BR34" s="165" t="str">
        <f t="shared" si="5"/>
        <v/>
      </c>
      <c r="BS34" s="164"/>
      <c r="BT34" s="164"/>
      <c r="BU34" s="165" t="str">
        <f t="shared" si="6"/>
        <v/>
      </c>
      <c r="BV34" s="164"/>
      <c r="BW34" s="166"/>
      <c r="BX34" s="258"/>
      <c r="BY34" s="258"/>
      <c r="BZ34" s="258"/>
      <c r="CA34" s="258"/>
      <c r="CB34" s="258"/>
      <c r="CC34" s="258"/>
      <c r="CE34" s="39">
        <f t="shared" si="11"/>
        <v>0</v>
      </c>
      <c r="CF34" s="39">
        <f t="shared" si="12"/>
        <v>0</v>
      </c>
      <c r="CK34" s="39">
        <f t="shared" si="13"/>
        <v>0</v>
      </c>
      <c r="CL34" s="45" t="str">
        <f t="shared" si="7"/>
        <v>種目</v>
      </c>
      <c r="CM34" s="45">
        <f t="shared" si="8"/>
        <v>0</v>
      </c>
      <c r="CN34" s="45">
        <f t="shared" si="9"/>
        <v>0</v>
      </c>
      <c r="CO34" s="45">
        <f t="shared" si="10"/>
        <v>0</v>
      </c>
      <c r="CQ34" s="44"/>
      <c r="CR34" s="89"/>
      <c r="CS34" s="86" t="s">
        <v>186</v>
      </c>
      <c r="CT34" s="86" t="s">
        <v>26</v>
      </c>
      <c r="CU34" s="86" t="s">
        <v>329</v>
      </c>
      <c r="CV34" s="86" t="s">
        <v>348</v>
      </c>
      <c r="CW34" s="44"/>
      <c r="CX34" s="44"/>
      <c r="CY34" s="87">
        <v>1989</v>
      </c>
      <c r="CZ34" s="89" t="s">
        <v>378</v>
      </c>
      <c r="DA34" s="46"/>
      <c r="DB34" s="97">
        <v>20</v>
      </c>
      <c r="DC34" s="97" t="str">
        <f>IF(ISERROR(VLOOKUP(DB34,①初期設定!$Z$55:$AD$201,5,FALSE)),"*",VLOOKUP(DB34,①初期設定!$Z$55:$AD$201,5,FALSE))</f>
        <v>*</v>
      </c>
      <c r="DD34" s="97" t="str">
        <f t="shared" si="15"/>
        <v>*</v>
      </c>
      <c r="DE34" s="97" t="str">
        <f>IF(ISERROR(VLOOKUP(DB34,①初期設定!$AL$55:$AV$201,5,FALSE)),"*",VLOOKUP(DB34,①初期設定!$AL$55:$AV$201,5,FALSE))</f>
        <v>*</v>
      </c>
      <c r="DF34" s="97" t="str">
        <f t="shared" si="15"/>
        <v>*</v>
      </c>
      <c r="DG34" s="97" t="str">
        <f>IF(ISERROR(VLOOKUP(DB34,①初期設定!$AA$55:$AD$201,4,FALSE)),"*",VLOOKUP(DB34,①初期設定!$AA$55:$AD$201,4,FALSE))</f>
        <v>*</v>
      </c>
      <c r="DH34" s="97" t="str">
        <f t="shared" ref="DH34" si="124">IF(ISERROR(RIGHT(DG34,LEN(DG34)-4)),"*",RIGHT(DG34,LEN(DG34)-4))</f>
        <v>*</v>
      </c>
      <c r="DI34" s="97" t="str">
        <f>IF(ISERROR(VLOOKUP(DB34,①初期設定!$AM$55:$AV$201,4,FALSE)),"*",VLOOKUP(DB34,①初期設定!$AM$55:$AV$201,4,FALSE))</f>
        <v>*</v>
      </c>
      <c r="DJ34" s="97" t="str">
        <f t="shared" ref="DJ34" si="125">IF(ISERROR(RIGHT(DI34,LEN(DI34)-4)),"*",RIGHT(DI34,LEN(DI34)-4))</f>
        <v>*</v>
      </c>
      <c r="DK34" s="97" t="str">
        <f>IF(ISERROR(VLOOKUP(DB34,①初期設定!$AB$55:$AD$201,3,FALSE)),"",VLOOKUP(DB34,①初期設定!$AB$55:$AD$201,3,FALSE))</f>
        <v/>
      </c>
      <c r="DL34" s="97" t="str">
        <f t="shared" ref="DL34" si="126">IF(ISERROR(RIGHT(DK34,LEN(DK34)-4)),"*",RIGHT(DK34,LEN(DK34)-4))</f>
        <v>*</v>
      </c>
      <c r="DM34" s="97" t="str">
        <f>IF(ISERROR(VLOOKUP(DB34,①初期設定!$AN$55:$AV$201,3,FALSE)),"*",VLOOKUP(DB34,①初期設定!$AN$55:$AV$201,3,FALSE))</f>
        <v>*</v>
      </c>
      <c r="DN34" s="97" t="str">
        <f t="shared" ref="DN34" si="127">IF(ISERROR(RIGHT(DM34,LEN(DM34)-4)),"*",RIGHT(DM34,LEN(DM34)-4))</f>
        <v>*</v>
      </c>
      <c r="DO34" s="97" t="str">
        <f>IF(ISERROR(VLOOKUP(DB34,①初期設定!$AC$55:$AD$201,2,FALSE)),"",VLOOKUP(DB34,①初期設定!$AC$55:$AD$201,2,FALSE))</f>
        <v/>
      </c>
      <c r="DP34" s="97" t="str">
        <f t="shared" ref="DP34" si="128">IF(ISERROR(RIGHT(DO34,LEN(DO34)-4)),"*",RIGHT(DO34,LEN(DO34)-4))</f>
        <v>*</v>
      </c>
      <c r="DQ34" s="97" t="str">
        <f>IF(ISERROR(VLOOKUP(DB34,①初期設定!$AO$55:$AV$201,2,FALSE)),"*",VLOOKUP(DB34,①初期設定!$AO$55:$AV$201,2,FALSE))</f>
        <v>*</v>
      </c>
      <c r="DR34" s="97" t="str">
        <f t="shared" ref="DR34" si="129">IF(ISERROR(RIGHT(DQ34,LEN(DQ34)-4)),"*",RIGHT(DQ34,LEN(DQ34)-4))</f>
        <v>*</v>
      </c>
      <c r="DS34" s="46"/>
      <c r="DT34" s="46"/>
      <c r="DU34" s="42"/>
      <c r="DV34" s="42"/>
      <c r="DW34" s="42"/>
      <c r="DX34" s="42"/>
    </row>
    <row r="35" spans="1:128" ht="12" customHeight="1">
      <c r="A35" s="246">
        <v>22</v>
      </c>
      <c r="B35" s="246"/>
      <c r="C35" s="244"/>
      <c r="D35" s="244"/>
      <c r="E35" s="244"/>
      <c r="F35" s="244"/>
      <c r="G35" s="276"/>
      <c r="H35" s="268"/>
      <c r="I35" s="268"/>
      <c r="J35" s="268"/>
      <c r="K35" s="268"/>
      <c r="L35" s="268"/>
      <c r="M35" s="268"/>
      <c r="N35" s="270"/>
      <c r="O35" s="271"/>
      <c r="P35" s="271"/>
      <c r="Q35" s="271"/>
      <c r="R35" s="271"/>
      <c r="S35" s="271"/>
      <c r="T35" s="272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5"/>
      <c r="AF35" s="244"/>
      <c r="AG35" s="244"/>
      <c r="AH35" s="244"/>
      <c r="AI35" s="244"/>
      <c r="AJ35" s="244"/>
      <c r="AK35" s="244"/>
      <c r="AL35" s="244"/>
      <c r="AM35" s="244"/>
      <c r="AN35" s="150"/>
      <c r="AO35" s="151"/>
      <c r="AP35" s="152" t="str">
        <f t="shared" si="1"/>
        <v/>
      </c>
      <c r="AQ35" s="151"/>
      <c r="AR35" s="151"/>
      <c r="AS35" s="152" t="str">
        <f t="shared" si="2"/>
        <v/>
      </c>
      <c r="AT35" s="151"/>
      <c r="AU35" s="153"/>
      <c r="AV35" s="244"/>
      <c r="AW35" s="244"/>
      <c r="AX35" s="244"/>
      <c r="AY35" s="244"/>
      <c r="AZ35" s="244"/>
      <c r="BA35" s="244"/>
      <c r="BB35" s="150"/>
      <c r="BC35" s="151"/>
      <c r="BD35" s="152" t="str">
        <f t="shared" si="3"/>
        <v/>
      </c>
      <c r="BE35" s="151"/>
      <c r="BF35" s="151"/>
      <c r="BG35" s="152" t="str">
        <f t="shared" si="4"/>
        <v/>
      </c>
      <c r="BH35" s="151"/>
      <c r="BI35" s="153"/>
      <c r="BJ35" s="244"/>
      <c r="BK35" s="244"/>
      <c r="BL35" s="244"/>
      <c r="BM35" s="244"/>
      <c r="BN35" s="244"/>
      <c r="BO35" s="244"/>
      <c r="BP35" s="150"/>
      <c r="BQ35" s="151"/>
      <c r="BR35" s="152" t="str">
        <f t="shared" si="5"/>
        <v/>
      </c>
      <c r="BS35" s="151"/>
      <c r="BT35" s="151"/>
      <c r="BU35" s="152" t="str">
        <f t="shared" si="6"/>
        <v/>
      </c>
      <c r="BV35" s="151"/>
      <c r="BW35" s="153"/>
      <c r="BX35" s="244"/>
      <c r="BY35" s="244"/>
      <c r="BZ35" s="244"/>
      <c r="CA35" s="244"/>
      <c r="CB35" s="244"/>
      <c r="CC35" s="244"/>
      <c r="CE35" s="39">
        <f t="shared" si="11"/>
        <v>0</v>
      </c>
      <c r="CF35" s="39">
        <f t="shared" si="12"/>
        <v>0</v>
      </c>
      <c r="CK35" s="39">
        <f t="shared" si="13"/>
        <v>0</v>
      </c>
      <c r="CL35" s="45" t="str">
        <f t="shared" si="7"/>
        <v>種目</v>
      </c>
      <c r="CM35" s="45">
        <f t="shared" si="8"/>
        <v>0</v>
      </c>
      <c r="CN35" s="45">
        <f t="shared" si="9"/>
        <v>0</v>
      </c>
      <c r="CO35" s="45">
        <f t="shared" si="10"/>
        <v>0</v>
      </c>
      <c r="CQ35" s="44"/>
      <c r="CR35" s="89"/>
      <c r="CS35" s="86" t="s">
        <v>187</v>
      </c>
      <c r="CT35" s="86" t="s">
        <v>29</v>
      </c>
      <c r="CU35" s="86" t="s">
        <v>56</v>
      </c>
      <c r="CV35" s="86" t="s">
        <v>249</v>
      </c>
      <c r="CW35" s="44"/>
      <c r="CX35" s="44"/>
      <c r="CY35" s="87">
        <v>1990</v>
      </c>
      <c r="CZ35" s="89" t="s">
        <v>370</v>
      </c>
      <c r="DA35" s="46"/>
      <c r="DB35" s="97">
        <v>21</v>
      </c>
      <c r="DC35" s="97" t="str">
        <f>IF(ISERROR(VLOOKUP(DB35,①初期設定!$Z$55:$AD$201,5,FALSE)),"*",VLOOKUP(DB35,①初期設定!$Z$55:$AD$201,5,FALSE))</f>
        <v>*</v>
      </c>
      <c r="DD35" s="97" t="str">
        <f t="shared" si="15"/>
        <v>*</v>
      </c>
      <c r="DE35" s="97" t="str">
        <f>IF(ISERROR(VLOOKUP(DB35,①初期設定!$AL$55:$AV$201,5,FALSE)),"*",VLOOKUP(DB35,①初期設定!$AL$55:$AV$201,5,FALSE))</f>
        <v>*</v>
      </c>
      <c r="DF35" s="97" t="str">
        <f t="shared" si="15"/>
        <v>*</v>
      </c>
      <c r="DG35" s="97" t="str">
        <f>IF(ISERROR(VLOOKUP(DB35,①初期設定!$AA$55:$AD$201,4,FALSE)),"*",VLOOKUP(DB35,①初期設定!$AA$55:$AD$201,4,FALSE))</f>
        <v>*</v>
      </c>
      <c r="DH35" s="97" t="str">
        <f t="shared" ref="DH35" si="130">IF(ISERROR(RIGHT(DG35,LEN(DG35)-4)),"*",RIGHT(DG35,LEN(DG35)-4))</f>
        <v>*</v>
      </c>
      <c r="DI35" s="97" t="str">
        <f>IF(ISERROR(VLOOKUP(DB35,①初期設定!$AM$55:$AV$201,4,FALSE)),"*",VLOOKUP(DB35,①初期設定!$AM$55:$AV$201,4,FALSE))</f>
        <v>*</v>
      </c>
      <c r="DJ35" s="97" t="str">
        <f t="shared" ref="DJ35" si="131">IF(ISERROR(RIGHT(DI35,LEN(DI35)-4)),"*",RIGHT(DI35,LEN(DI35)-4))</f>
        <v>*</v>
      </c>
      <c r="DK35" s="97" t="str">
        <f>IF(ISERROR(VLOOKUP(DB35,①初期設定!$AB$55:$AD$201,3,FALSE)),"",VLOOKUP(DB35,①初期設定!$AB$55:$AD$201,3,FALSE))</f>
        <v/>
      </c>
      <c r="DL35" s="97" t="str">
        <f t="shared" ref="DL35" si="132">IF(ISERROR(RIGHT(DK35,LEN(DK35)-4)),"*",RIGHT(DK35,LEN(DK35)-4))</f>
        <v>*</v>
      </c>
      <c r="DM35" s="97" t="str">
        <f>IF(ISERROR(VLOOKUP(DB35,①初期設定!$AN$55:$AV$201,3,FALSE)),"*",VLOOKUP(DB35,①初期設定!$AN$55:$AV$201,3,FALSE))</f>
        <v>*</v>
      </c>
      <c r="DN35" s="97" t="str">
        <f t="shared" ref="DN35" si="133">IF(ISERROR(RIGHT(DM35,LEN(DM35)-4)),"*",RIGHT(DM35,LEN(DM35)-4))</f>
        <v>*</v>
      </c>
      <c r="DO35" s="97" t="str">
        <f>IF(ISERROR(VLOOKUP(DB35,①初期設定!$AC$55:$AD$201,2,FALSE)),"",VLOOKUP(DB35,①初期設定!$AC$55:$AD$201,2,FALSE))</f>
        <v/>
      </c>
      <c r="DP35" s="97" t="str">
        <f t="shared" ref="DP35" si="134">IF(ISERROR(RIGHT(DO35,LEN(DO35)-4)),"*",RIGHT(DO35,LEN(DO35)-4))</f>
        <v>*</v>
      </c>
      <c r="DQ35" s="97" t="str">
        <f>IF(ISERROR(VLOOKUP(DB35,①初期設定!$AO$55:$AV$201,2,FALSE)),"*",VLOOKUP(DB35,①初期設定!$AO$55:$AV$201,2,FALSE))</f>
        <v>*</v>
      </c>
      <c r="DR35" s="97" t="str">
        <f t="shared" ref="DR35" si="135">IF(ISERROR(RIGHT(DQ35,LEN(DQ35)-4)),"*",RIGHT(DQ35,LEN(DQ35)-4))</f>
        <v>*</v>
      </c>
      <c r="DS35" s="46"/>
      <c r="DT35" s="46"/>
      <c r="DU35" s="42"/>
      <c r="DV35" s="42"/>
      <c r="DW35" s="42"/>
      <c r="DX35" s="42"/>
    </row>
    <row r="36" spans="1:128" ht="12" customHeight="1">
      <c r="A36" s="246">
        <v>23</v>
      </c>
      <c r="B36" s="246"/>
      <c r="C36" s="244"/>
      <c r="D36" s="244"/>
      <c r="E36" s="244"/>
      <c r="F36" s="244"/>
      <c r="G36" s="276"/>
      <c r="H36" s="268"/>
      <c r="I36" s="268"/>
      <c r="J36" s="268"/>
      <c r="K36" s="268"/>
      <c r="L36" s="268"/>
      <c r="M36" s="268"/>
      <c r="N36" s="270"/>
      <c r="O36" s="271"/>
      <c r="P36" s="271"/>
      <c r="Q36" s="271"/>
      <c r="R36" s="271"/>
      <c r="S36" s="271"/>
      <c r="T36" s="272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5"/>
      <c r="AF36" s="244"/>
      <c r="AG36" s="244"/>
      <c r="AH36" s="244"/>
      <c r="AI36" s="244"/>
      <c r="AJ36" s="244"/>
      <c r="AK36" s="244"/>
      <c r="AL36" s="244"/>
      <c r="AM36" s="244"/>
      <c r="AN36" s="150"/>
      <c r="AO36" s="151"/>
      <c r="AP36" s="152" t="str">
        <f t="shared" si="1"/>
        <v/>
      </c>
      <c r="AQ36" s="151"/>
      <c r="AR36" s="151"/>
      <c r="AS36" s="152" t="str">
        <f t="shared" si="2"/>
        <v/>
      </c>
      <c r="AT36" s="151"/>
      <c r="AU36" s="153"/>
      <c r="AV36" s="244"/>
      <c r="AW36" s="244"/>
      <c r="AX36" s="244"/>
      <c r="AY36" s="244"/>
      <c r="AZ36" s="244"/>
      <c r="BA36" s="244"/>
      <c r="BB36" s="150"/>
      <c r="BC36" s="151"/>
      <c r="BD36" s="152" t="str">
        <f t="shared" si="3"/>
        <v/>
      </c>
      <c r="BE36" s="151"/>
      <c r="BF36" s="151"/>
      <c r="BG36" s="152" t="str">
        <f t="shared" si="4"/>
        <v/>
      </c>
      <c r="BH36" s="151"/>
      <c r="BI36" s="153"/>
      <c r="BJ36" s="244"/>
      <c r="BK36" s="244"/>
      <c r="BL36" s="244"/>
      <c r="BM36" s="244"/>
      <c r="BN36" s="244"/>
      <c r="BO36" s="244"/>
      <c r="BP36" s="150"/>
      <c r="BQ36" s="151"/>
      <c r="BR36" s="152" t="str">
        <f t="shared" si="5"/>
        <v/>
      </c>
      <c r="BS36" s="151"/>
      <c r="BT36" s="151"/>
      <c r="BU36" s="152" t="str">
        <f t="shared" si="6"/>
        <v/>
      </c>
      <c r="BV36" s="151"/>
      <c r="BW36" s="153"/>
      <c r="BX36" s="244"/>
      <c r="BY36" s="244"/>
      <c r="BZ36" s="244"/>
      <c r="CA36" s="244"/>
      <c r="CB36" s="244"/>
      <c r="CC36" s="244"/>
      <c r="CE36" s="39">
        <f t="shared" si="11"/>
        <v>0</v>
      </c>
      <c r="CF36" s="39">
        <f t="shared" si="12"/>
        <v>0</v>
      </c>
      <c r="CK36" s="39">
        <f t="shared" si="13"/>
        <v>0</v>
      </c>
      <c r="CL36" s="45" t="str">
        <f t="shared" si="7"/>
        <v>種目</v>
      </c>
      <c r="CM36" s="45">
        <f t="shared" si="8"/>
        <v>0</v>
      </c>
      <c r="CN36" s="45">
        <f t="shared" si="9"/>
        <v>0</v>
      </c>
      <c r="CO36" s="45">
        <f t="shared" si="10"/>
        <v>0</v>
      </c>
      <c r="CQ36" s="44"/>
      <c r="CR36" s="89"/>
      <c r="CS36" s="86" t="s">
        <v>188</v>
      </c>
      <c r="CT36" s="86" t="s">
        <v>32</v>
      </c>
      <c r="CU36" s="86" t="s">
        <v>57</v>
      </c>
      <c r="CV36" s="86" t="s">
        <v>315</v>
      </c>
      <c r="CW36" s="44"/>
      <c r="CX36" s="44"/>
      <c r="CY36" s="87">
        <v>1991</v>
      </c>
      <c r="CZ36" s="89" t="s">
        <v>379</v>
      </c>
      <c r="DA36" s="46"/>
      <c r="DB36" s="97">
        <v>22</v>
      </c>
      <c r="DC36" s="97" t="str">
        <f>IF(ISERROR(VLOOKUP(DB36,①初期設定!$Z$55:$AD$201,5,FALSE)),"*",VLOOKUP(DB36,①初期設定!$Z$55:$AD$201,5,FALSE))</f>
        <v>*</v>
      </c>
      <c r="DD36" s="97" t="str">
        <f t="shared" si="15"/>
        <v>*</v>
      </c>
      <c r="DE36" s="97" t="str">
        <f>IF(ISERROR(VLOOKUP(DB36,①初期設定!$AL$55:$AV$201,5,FALSE)),"*",VLOOKUP(DB36,①初期設定!$AL$55:$AV$201,5,FALSE))</f>
        <v>*</v>
      </c>
      <c r="DF36" s="97" t="str">
        <f t="shared" si="15"/>
        <v>*</v>
      </c>
      <c r="DG36" s="97" t="str">
        <f>IF(ISERROR(VLOOKUP(DB36,①初期設定!$AA$55:$AD$201,4,FALSE)),"*",VLOOKUP(DB36,①初期設定!$AA$55:$AD$201,4,FALSE))</f>
        <v>*</v>
      </c>
      <c r="DH36" s="97" t="str">
        <f t="shared" ref="DH36" si="136">IF(ISERROR(RIGHT(DG36,LEN(DG36)-4)),"*",RIGHT(DG36,LEN(DG36)-4))</f>
        <v>*</v>
      </c>
      <c r="DI36" s="97" t="str">
        <f>IF(ISERROR(VLOOKUP(DB36,①初期設定!$AM$55:$AV$201,4,FALSE)),"*",VLOOKUP(DB36,①初期設定!$AM$55:$AV$201,4,FALSE))</f>
        <v>*</v>
      </c>
      <c r="DJ36" s="97" t="str">
        <f t="shared" ref="DJ36" si="137">IF(ISERROR(RIGHT(DI36,LEN(DI36)-4)),"*",RIGHT(DI36,LEN(DI36)-4))</f>
        <v>*</v>
      </c>
      <c r="DK36" s="97" t="str">
        <f>IF(ISERROR(VLOOKUP(DB36,①初期設定!$AB$55:$AD$201,3,FALSE)),"",VLOOKUP(DB36,①初期設定!$AB$55:$AD$201,3,FALSE))</f>
        <v/>
      </c>
      <c r="DL36" s="97" t="str">
        <f t="shared" ref="DL36" si="138">IF(ISERROR(RIGHT(DK36,LEN(DK36)-4)),"*",RIGHT(DK36,LEN(DK36)-4))</f>
        <v>*</v>
      </c>
      <c r="DM36" s="97" t="str">
        <f>IF(ISERROR(VLOOKUP(DB36,①初期設定!$AN$55:$AV$201,3,FALSE)),"*",VLOOKUP(DB36,①初期設定!$AN$55:$AV$201,3,FALSE))</f>
        <v>*</v>
      </c>
      <c r="DN36" s="97" t="str">
        <f t="shared" ref="DN36" si="139">IF(ISERROR(RIGHT(DM36,LEN(DM36)-4)),"*",RIGHT(DM36,LEN(DM36)-4))</f>
        <v>*</v>
      </c>
      <c r="DO36" s="97" t="str">
        <f>IF(ISERROR(VLOOKUP(DB36,①初期設定!$AC$55:$AD$201,2,FALSE)),"",VLOOKUP(DB36,①初期設定!$AC$55:$AD$201,2,FALSE))</f>
        <v/>
      </c>
      <c r="DP36" s="97" t="str">
        <f t="shared" ref="DP36" si="140">IF(ISERROR(RIGHT(DO36,LEN(DO36)-4)),"*",RIGHT(DO36,LEN(DO36)-4))</f>
        <v>*</v>
      </c>
      <c r="DQ36" s="97" t="str">
        <f>IF(ISERROR(VLOOKUP(DB36,①初期設定!$AO$55:$AV$201,2,FALSE)),"*",VLOOKUP(DB36,①初期設定!$AO$55:$AV$201,2,FALSE))</f>
        <v>*</v>
      </c>
      <c r="DR36" s="97" t="str">
        <f t="shared" ref="DR36" si="141">IF(ISERROR(RIGHT(DQ36,LEN(DQ36)-4)),"*",RIGHT(DQ36,LEN(DQ36)-4))</f>
        <v>*</v>
      </c>
      <c r="DS36" s="46"/>
      <c r="DT36" s="46"/>
      <c r="DU36" s="42"/>
      <c r="DV36" s="42"/>
      <c r="DW36" s="42"/>
      <c r="DX36" s="42"/>
    </row>
    <row r="37" spans="1:128" ht="12" customHeight="1">
      <c r="A37" s="246">
        <v>24</v>
      </c>
      <c r="B37" s="246"/>
      <c r="C37" s="258"/>
      <c r="D37" s="258"/>
      <c r="E37" s="258"/>
      <c r="F37" s="258"/>
      <c r="G37" s="277"/>
      <c r="H37" s="267"/>
      <c r="I37" s="267"/>
      <c r="J37" s="267"/>
      <c r="K37" s="267"/>
      <c r="L37" s="267"/>
      <c r="M37" s="267"/>
      <c r="N37" s="273"/>
      <c r="O37" s="274"/>
      <c r="P37" s="274"/>
      <c r="Q37" s="274"/>
      <c r="R37" s="274"/>
      <c r="S37" s="274"/>
      <c r="T37" s="275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4"/>
      <c r="AF37" s="258"/>
      <c r="AG37" s="258"/>
      <c r="AH37" s="258"/>
      <c r="AI37" s="258"/>
      <c r="AJ37" s="258"/>
      <c r="AK37" s="258"/>
      <c r="AL37" s="258"/>
      <c r="AM37" s="258"/>
      <c r="AN37" s="163"/>
      <c r="AO37" s="164"/>
      <c r="AP37" s="165" t="str">
        <f t="shared" si="1"/>
        <v/>
      </c>
      <c r="AQ37" s="164"/>
      <c r="AR37" s="164"/>
      <c r="AS37" s="165" t="str">
        <f t="shared" si="2"/>
        <v/>
      </c>
      <c r="AT37" s="164"/>
      <c r="AU37" s="166"/>
      <c r="AV37" s="258"/>
      <c r="AW37" s="258"/>
      <c r="AX37" s="258"/>
      <c r="AY37" s="258"/>
      <c r="AZ37" s="258"/>
      <c r="BA37" s="258"/>
      <c r="BB37" s="163"/>
      <c r="BC37" s="164"/>
      <c r="BD37" s="165" t="str">
        <f t="shared" si="3"/>
        <v/>
      </c>
      <c r="BE37" s="164"/>
      <c r="BF37" s="164"/>
      <c r="BG37" s="165" t="str">
        <f t="shared" si="4"/>
        <v/>
      </c>
      <c r="BH37" s="164"/>
      <c r="BI37" s="166"/>
      <c r="BJ37" s="258"/>
      <c r="BK37" s="258"/>
      <c r="BL37" s="258"/>
      <c r="BM37" s="258"/>
      <c r="BN37" s="258"/>
      <c r="BO37" s="258"/>
      <c r="BP37" s="163"/>
      <c r="BQ37" s="164"/>
      <c r="BR37" s="165" t="str">
        <f t="shared" si="5"/>
        <v/>
      </c>
      <c r="BS37" s="164"/>
      <c r="BT37" s="164"/>
      <c r="BU37" s="165" t="str">
        <f t="shared" si="6"/>
        <v/>
      </c>
      <c r="BV37" s="164"/>
      <c r="BW37" s="166"/>
      <c r="BX37" s="258"/>
      <c r="BY37" s="258"/>
      <c r="BZ37" s="258"/>
      <c r="CA37" s="258"/>
      <c r="CB37" s="258"/>
      <c r="CC37" s="258"/>
      <c r="CE37" s="39">
        <f t="shared" si="11"/>
        <v>0</v>
      </c>
      <c r="CF37" s="39">
        <f t="shared" si="12"/>
        <v>0</v>
      </c>
      <c r="CK37" s="39">
        <f t="shared" si="13"/>
        <v>0</v>
      </c>
      <c r="CL37" s="45" t="str">
        <f t="shared" si="7"/>
        <v>種目</v>
      </c>
      <c r="CM37" s="45">
        <f t="shared" si="8"/>
        <v>0</v>
      </c>
      <c r="CN37" s="45">
        <f t="shared" si="9"/>
        <v>0</v>
      </c>
      <c r="CO37" s="45">
        <f t="shared" si="10"/>
        <v>0</v>
      </c>
      <c r="CQ37" s="44"/>
      <c r="CR37" s="89"/>
      <c r="CS37" s="86" t="s">
        <v>189</v>
      </c>
      <c r="CT37" s="86" t="s">
        <v>33</v>
      </c>
      <c r="CU37" s="86" t="s">
        <v>200</v>
      </c>
      <c r="CV37" s="86" t="s">
        <v>310</v>
      </c>
      <c r="CW37" s="44"/>
      <c r="CX37" s="44"/>
      <c r="CY37" s="87">
        <v>1992</v>
      </c>
      <c r="CZ37" s="89" t="s">
        <v>380</v>
      </c>
      <c r="DA37" s="46"/>
      <c r="DB37" s="97">
        <v>23</v>
      </c>
      <c r="DC37" s="97" t="str">
        <f>IF(ISERROR(VLOOKUP(DB37,①初期設定!$Z$55:$AD$201,5,FALSE)),"*",VLOOKUP(DB37,①初期設定!$Z$55:$AD$201,5,FALSE))</f>
        <v>*</v>
      </c>
      <c r="DD37" s="97" t="str">
        <f t="shared" si="15"/>
        <v>*</v>
      </c>
      <c r="DE37" s="97" t="str">
        <f>IF(ISERROR(VLOOKUP(DB37,①初期設定!$AL$55:$AV$201,5,FALSE)),"*",VLOOKUP(DB37,①初期設定!$AL$55:$AV$201,5,FALSE))</f>
        <v>*</v>
      </c>
      <c r="DF37" s="97" t="str">
        <f t="shared" si="15"/>
        <v>*</v>
      </c>
      <c r="DG37" s="97" t="str">
        <f>IF(ISERROR(VLOOKUP(DB37,①初期設定!$AA$55:$AD$201,4,FALSE)),"*",VLOOKUP(DB37,①初期設定!$AA$55:$AD$201,4,FALSE))</f>
        <v>*</v>
      </c>
      <c r="DH37" s="97" t="str">
        <f t="shared" ref="DH37" si="142">IF(ISERROR(RIGHT(DG37,LEN(DG37)-4)),"*",RIGHT(DG37,LEN(DG37)-4))</f>
        <v>*</v>
      </c>
      <c r="DI37" s="97" t="str">
        <f>IF(ISERROR(VLOOKUP(DB37,①初期設定!$AM$55:$AV$201,4,FALSE)),"*",VLOOKUP(DB37,①初期設定!$AM$55:$AV$201,4,FALSE))</f>
        <v>*</v>
      </c>
      <c r="DJ37" s="97" t="str">
        <f t="shared" ref="DJ37" si="143">IF(ISERROR(RIGHT(DI37,LEN(DI37)-4)),"*",RIGHT(DI37,LEN(DI37)-4))</f>
        <v>*</v>
      </c>
      <c r="DK37" s="97" t="str">
        <f>IF(ISERROR(VLOOKUP(DB37,①初期設定!$AB$55:$AD$201,3,FALSE)),"",VLOOKUP(DB37,①初期設定!$AB$55:$AD$201,3,FALSE))</f>
        <v/>
      </c>
      <c r="DL37" s="97" t="str">
        <f t="shared" ref="DL37" si="144">IF(ISERROR(RIGHT(DK37,LEN(DK37)-4)),"*",RIGHT(DK37,LEN(DK37)-4))</f>
        <v>*</v>
      </c>
      <c r="DM37" s="97" t="str">
        <f>IF(ISERROR(VLOOKUP(DB37,①初期設定!$AN$55:$AV$201,3,FALSE)),"*",VLOOKUP(DB37,①初期設定!$AN$55:$AV$201,3,FALSE))</f>
        <v>*</v>
      </c>
      <c r="DN37" s="97" t="str">
        <f t="shared" ref="DN37" si="145">IF(ISERROR(RIGHT(DM37,LEN(DM37)-4)),"*",RIGHT(DM37,LEN(DM37)-4))</f>
        <v>*</v>
      </c>
      <c r="DO37" s="97" t="str">
        <f>IF(ISERROR(VLOOKUP(DB37,①初期設定!$AC$55:$AD$201,2,FALSE)),"",VLOOKUP(DB37,①初期設定!$AC$55:$AD$201,2,FALSE))</f>
        <v/>
      </c>
      <c r="DP37" s="97" t="str">
        <f t="shared" ref="DP37" si="146">IF(ISERROR(RIGHT(DO37,LEN(DO37)-4)),"*",RIGHT(DO37,LEN(DO37)-4))</f>
        <v>*</v>
      </c>
      <c r="DQ37" s="97" t="str">
        <f>IF(ISERROR(VLOOKUP(DB37,①初期設定!$AO$55:$AV$201,2,FALSE)),"*",VLOOKUP(DB37,①初期設定!$AO$55:$AV$201,2,FALSE))</f>
        <v>*</v>
      </c>
      <c r="DR37" s="97" t="str">
        <f t="shared" ref="DR37" si="147">IF(ISERROR(RIGHT(DQ37,LEN(DQ37)-4)),"*",RIGHT(DQ37,LEN(DQ37)-4))</f>
        <v>*</v>
      </c>
      <c r="DS37" s="46"/>
      <c r="DT37" s="46"/>
      <c r="DU37" s="42"/>
      <c r="DV37" s="42"/>
      <c r="DW37" s="42"/>
      <c r="DX37" s="42"/>
    </row>
    <row r="38" spans="1:128" ht="12" customHeight="1">
      <c r="A38" s="246">
        <v>25</v>
      </c>
      <c r="B38" s="246"/>
      <c r="C38" s="258"/>
      <c r="D38" s="258"/>
      <c r="E38" s="258"/>
      <c r="F38" s="258"/>
      <c r="G38" s="277"/>
      <c r="H38" s="267"/>
      <c r="I38" s="267"/>
      <c r="J38" s="267"/>
      <c r="K38" s="267"/>
      <c r="L38" s="267"/>
      <c r="M38" s="267"/>
      <c r="N38" s="273"/>
      <c r="O38" s="274"/>
      <c r="P38" s="274"/>
      <c r="Q38" s="274"/>
      <c r="R38" s="274"/>
      <c r="S38" s="274"/>
      <c r="T38" s="275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4"/>
      <c r="AF38" s="258"/>
      <c r="AG38" s="258"/>
      <c r="AH38" s="258"/>
      <c r="AI38" s="258"/>
      <c r="AJ38" s="258"/>
      <c r="AK38" s="258"/>
      <c r="AL38" s="258"/>
      <c r="AM38" s="258"/>
      <c r="AN38" s="163"/>
      <c r="AO38" s="164"/>
      <c r="AP38" s="165" t="str">
        <f t="shared" si="1"/>
        <v/>
      </c>
      <c r="AQ38" s="164"/>
      <c r="AR38" s="164"/>
      <c r="AS38" s="165" t="str">
        <f t="shared" si="2"/>
        <v/>
      </c>
      <c r="AT38" s="164"/>
      <c r="AU38" s="166"/>
      <c r="AV38" s="258"/>
      <c r="AW38" s="258"/>
      <c r="AX38" s="258"/>
      <c r="AY38" s="258"/>
      <c r="AZ38" s="258"/>
      <c r="BA38" s="258"/>
      <c r="BB38" s="163"/>
      <c r="BC38" s="164"/>
      <c r="BD38" s="165" t="str">
        <f t="shared" si="3"/>
        <v/>
      </c>
      <c r="BE38" s="164"/>
      <c r="BF38" s="164"/>
      <c r="BG38" s="165" t="str">
        <f t="shared" si="4"/>
        <v/>
      </c>
      <c r="BH38" s="164"/>
      <c r="BI38" s="166"/>
      <c r="BJ38" s="258"/>
      <c r="BK38" s="258"/>
      <c r="BL38" s="258"/>
      <c r="BM38" s="258"/>
      <c r="BN38" s="258"/>
      <c r="BO38" s="258"/>
      <c r="BP38" s="163"/>
      <c r="BQ38" s="164"/>
      <c r="BR38" s="165" t="str">
        <f t="shared" si="5"/>
        <v/>
      </c>
      <c r="BS38" s="164"/>
      <c r="BT38" s="164"/>
      <c r="BU38" s="165" t="str">
        <f t="shared" si="6"/>
        <v/>
      </c>
      <c r="BV38" s="164"/>
      <c r="BW38" s="166"/>
      <c r="BX38" s="258"/>
      <c r="BY38" s="258"/>
      <c r="BZ38" s="258"/>
      <c r="CA38" s="258"/>
      <c r="CB38" s="258"/>
      <c r="CC38" s="258"/>
      <c r="CE38" s="39">
        <f t="shared" si="11"/>
        <v>0</v>
      </c>
      <c r="CF38" s="39">
        <f t="shared" si="12"/>
        <v>0</v>
      </c>
      <c r="CK38" s="39">
        <f t="shared" si="13"/>
        <v>0</v>
      </c>
      <c r="CL38" s="45" t="str">
        <f t="shared" si="7"/>
        <v>種目</v>
      </c>
      <c r="CM38" s="45">
        <f t="shared" si="8"/>
        <v>0</v>
      </c>
      <c r="CN38" s="45">
        <f t="shared" si="9"/>
        <v>0</v>
      </c>
      <c r="CO38" s="45">
        <f t="shared" si="10"/>
        <v>0</v>
      </c>
      <c r="CQ38" s="44"/>
      <c r="CR38" s="89"/>
      <c r="CS38" s="86" t="s">
        <v>172</v>
      </c>
      <c r="CT38" s="86" t="s">
        <v>31</v>
      </c>
      <c r="CU38" s="86" t="s">
        <v>330</v>
      </c>
      <c r="CV38" s="86" t="s">
        <v>349</v>
      </c>
      <c r="CW38" s="44"/>
      <c r="CX38" s="44"/>
      <c r="CY38" s="87">
        <v>1993</v>
      </c>
      <c r="CZ38" s="89" t="s">
        <v>381</v>
      </c>
      <c r="DA38" s="46"/>
      <c r="DB38" s="97">
        <v>24</v>
      </c>
      <c r="DC38" s="97" t="str">
        <f>IF(ISERROR(VLOOKUP(DB38,①初期設定!$Z$55:$AD$201,5,FALSE)),"*",VLOOKUP(DB38,①初期設定!$Z$55:$AD$201,5,FALSE))</f>
        <v>*</v>
      </c>
      <c r="DD38" s="97" t="str">
        <f t="shared" si="15"/>
        <v>*</v>
      </c>
      <c r="DE38" s="97" t="str">
        <f>IF(ISERROR(VLOOKUP(DB38,①初期設定!$AL$55:$AV$201,5,FALSE)),"*",VLOOKUP(DB38,①初期設定!$AL$55:$AV$201,5,FALSE))</f>
        <v>*</v>
      </c>
      <c r="DF38" s="97" t="str">
        <f t="shared" si="15"/>
        <v>*</v>
      </c>
      <c r="DG38" s="97" t="str">
        <f>IF(ISERROR(VLOOKUP(DB38,①初期設定!$AA$55:$AD$201,4,FALSE)),"*",VLOOKUP(DB38,①初期設定!$AA$55:$AD$201,4,FALSE))</f>
        <v>*</v>
      </c>
      <c r="DH38" s="97" t="str">
        <f t="shared" ref="DH38" si="148">IF(ISERROR(RIGHT(DG38,LEN(DG38)-4)),"*",RIGHT(DG38,LEN(DG38)-4))</f>
        <v>*</v>
      </c>
      <c r="DI38" s="97" t="str">
        <f>IF(ISERROR(VLOOKUP(DB38,①初期設定!$AM$55:$AV$201,4,FALSE)),"*",VLOOKUP(DB38,①初期設定!$AM$55:$AV$201,4,FALSE))</f>
        <v>*</v>
      </c>
      <c r="DJ38" s="97" t="str">
        <f t="shared" ref="DJ38" si="149">IF(ISERROR(RIGHT(DI38,LEN(DI38)-4)),"*",RIGHT(DI38,LEN(DI38)-4))</f>
        <v>*</v>
      </c>
      <c r="DK38" s="97" t="str">
        <f>IF(ISERROR(VLOOKUP(DB38,①初期設定!$AB$55:$AD$201,3,FALSE)),"",VLOOKUP(DB38,①初期設定!$AB$55:$AD$201,3,FALSE))</f>
        <v/>
      </c>
      <c r="DL38" s="97" t="str">
        <f t="shared" ref="DL38" si="150">IF(ISERROR(RIGHT(DK38,LEN(DK38)-4)),"*",RIGHT(DK38,LEN(DK38)-4))</f>
        <v>*</v>
      </c>
      <c r="DM38" s="97" t="str">
        <f>IF(ISERROR(VLOOKUP(DB38,①初期設定!$AN$55:$AV$201,3,FALSE)),"*",VLOOKUP(DB38,①初期設定!$AN$55:$AV$201,3,FALSE))</f>
        <v>*</v>
      </c>
      <c r="DN38" s="97" t="str">
        <f t="shared" ref="DN38" si="151">IF(ISERROR(RIGHT(DM38,LEN(DM38)-4)),"*",RIGHT(DM38,LEN(DM38)-4))</f>
        <v>*</v>
      </c>
      <c r="DO38" s="97" t="str">
        <f>IF(ISERROR(VLOOKUP(DB38,①初期設定!$AC$55:$AD$201,2,FALSE)),"",VLOOKUP(DB38,①初期設定!$AC$55:$AD$201,2,FALSE))</f>
        <v/>
      </c>
      <c r="DP38" s="97" t="str">
        <f t="shared" ref="DP38" si="152">IF(ISERROR(RIGHT(DO38,LEN(DO38)-4)),"*",RIGHT(DO38,LEN(DO38)-4))</f>
        <v>*</v>
      </c>
      <c r="DQ38" s="97" t="str">
        <f>IF(ISERROR(VLOOKUP(DB38,①初期設定!$AO$55:$AV$201,2,FALSE)),"*",VLOOKUP(DB38,①初期設定!$AO$55:$AV$201,2,FALSE))</f>
        <v>*</v>
      </c>
      <c r="DR38" s="97" t="str">
        <f t="shared" ref="DR38" si="153">IF(ISERROR(RIGHT(DQ38,LEN(DQ38)-4)),"*",RIGHT(DQ38,LEN(DQ38)-4))</f>
        <v>*</v>
      </c>
      <c r="DS38" s="46"/>
      <c r="DT38" s="46"/>
      <c r="DU38" s="42"/>
      <c r="DV38" s="42"/>
      <c r="DW38" s="42"/>
      <c r="DX38" s="42"/>
    </row>
    <row r="39" spans="1:128" ht="12" customHeight="1">
      <c r="A39" s="246">
        <v>26</v>
      </c>
      <c r="B39" s="246"/>
      <c r="C39" s="258"/>
      <c r="D39" s="258"/>
      <c r="E39" s="258"/>
      <c r="F39" s="258"/>
      <c r="G39" s="277"/>
      <c r="H39" s="267"/>
      <c r="I39" s="267"/>
      <c r="J39" s="267"/>
      <c r="K39" s="267"/>
      <c r="L39" s="267"/>
      <c r="M39" s="267"/>
      <c r="N39" s="273"/>
      <c r="O39" s="274"/>
      <c r="P39" s="274"/>
      <c r="Q39" s="274"/>
      <c r="R39" s="274"/>
      <c r="S39" s="274"/>
      <c r="T39" s="275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4"/>
      <c r="AF39" s="258"/>
      <c r="AG39" s="258"/>
      <c r="AH39" s="258"/>
      <c r="AI39" s="258"/>
      <c r="AJ39" s="258"/>
      <c r="AK39" s="258"/>
      <c r="AL39" s="258"/>
      <c r="AM39" s="258"/>
      <c r="AN39" s="163"/>
      <c r="AO39" s="164"/>
      <c r="AP39" s="165" t="str">
        <f t="shared" si="1"/>
        <v/>
      </c>
      <c r="AQ39" s="164"/>
      <c r="AR39" s="164"/>
      <c r="AS39" s="165" t="str">
        <f t="shared" si="2"/>
        <v/>
      </c>
      <c r="AT39" s="164"/>
      <c r="AU39" s="166"/>
      <c r="AV39" s="258"/>
      <c r="AW39" s="258"/>
      <c r="AX39" s="258"/>
      <c r="AY39" s="258"/>
      <c r="AZ39" s="258"/>
      <c r="BA39" s="258"/>
      <c r="BB39" s="163"/>
      <c r="BC39" s="164"/>
      <c r="BD39" s="165" t="str">
        <f t="shared" si="3"/>
        <v/>
      </c>
      <c r="BE39" s="164"/>
      <c r="BF39" s="164"/>
      <c r="BG39" s="165" t="str">
        <f t="shared" si="4"/>
        <v/>
      </c>
      <c r="BH39" s="164"/>
      <c r="BI39" s="166"/>
      <c r="BJ39" s="258"/>
      <c r="BK39" s="258"/>
      <c r="BL39" s="258"/>
      <c r="BM39" s="258"/>
      <c r="BN39" s="258"/>
      <c r="BO39" s="258"/>
      <c r="BP39" s="163"/>
      <c r="BQ39" s="164"/>
      <c r="BR39" s="165" t="str">
        <f t="shared" si="5"/>
        <v/>
      </c>
      <c r="BS39" s="164"/>
      <c r="BT39" s="164"/>
      <c r="BU39" s="165" t="str">
        <f t="shared" si="6"/>
        <v/>
      </c>
      <c r="BV39" s="164"/>
      <c r="BW39" s="166"/>
      <c r="BX39" s="258"/>
      <c r="BY39" s="258"/>
      <c r="BZ39" s="258"/>
      <c r="CA39" s="258"/>
      <c r="CB39" s="258"/>
      <c r="CC39" s="258"/>
      <c r="CE39" s="39">
        <f t="shared" si="11"/>
        <v>0</v>
      </c>
      <c r="CF39" s="39">
        <f t="shared" si="12"/>
        <v>0</v>
      </c>
      <c r="CK39" s="39">
        <f t="shared" si="13"/>
        <v>0</v>
      </c>
      <c r="CL39" s="45" t="str">
        <f t="shared" si="7"/>
        <v>種目</v>
      </c>
      <c r="CM39" s="45">
        <f t="shared" si="8"/>
        <v>0</v>
      </c>
      <c r="CN39" s="45">
        <f t="shared" si="9"/>
        <v>0</v>
      </c>
      <c r="CO39" s="45">
        <f t="shared" si="10"/>
        <v>0</v>
      </c>
      <c r="CQ39" s="44"/>
      <c r="CR39" s="89"/>
      <c r="CS39" s="86" t="s">
        <v>171</v>
      </c>
      <c r="CT39" s="86" t="s">
        <v>30</v>
      </c>
      <c r="CU39" s="86" t="s">
        <v>255</v>
      </c>
      <c r="CV39" s="86" t="s">
        <v>349</v>
      </c>
      <c r="CW39" s="44"/>
      <c r="CX39" s="44"/>
      <c r="CY39" s="87">
        <v>1994</v>
      </c>
      <c r="CZ39" s="89" t="s">
        <v>382</v>
      </c>
      <c r="DA39" s="46"/>
      <c r="DB39" s="97">
        <v>25</v>
      </c>
      <c r="DC39" s="97" t="str">
        <f>IF(ISERROR(VLOOKUP(DB39,①初期設定!$Z$55:$AD$201,5,FALSE)),"*",VLOOKUP(DB39,①初期設定!$Z$55:$AD$201,5,FALSE))</f>
        <v>*</v>
      </c>
      <c r="DD39" s="97" t="str">
        <f t="shared" si="15"/>
        <v>*</v>
      </c>
      <c r="DE39" s="97" t="str">
        <f>IF(ISERROR(VLOOKUP(DB39,①初期設定!$AL$55:$AV$201,5,FALSE)),"*",VLOOKUP(DB39,①初期設定!$AL$55:$AV$201,5,FALSE))</f>
        <v>*</v>
      </c>
      <c r="DF39" s="97" t="str">
        <f t="shared" si="15"/>
        <v>*</v>
      </c>
      <c r="DG39" s="97" t="str">
        <f>IF(ISERROR(VLOOKUP(DB39,①初期設定!$AA$55:$AD$201,4,FALSE)),"*",VLOOKUP(DB39,①初期設定!$AA$55:$AD$201,4,FALSE))</f>
        <v>*</v>
      </c>
      <c r="DH39" s="97" t="str">
        <f t="shared" ref="DH39" si="154">IF(ISERROR(RIGHT(DG39,LEN(DG39)-4)),"*",RIGHT(DG39,LEN(DG39)-4))</f>
        <v>*</v>
      </c>
      <c r="DI39" s="97" t="str">
        <f>IF(ISERROR(VLOOKUP(DB39,①初期設定!$AM$55:$AV$201,4,FALSE)),"*",VLOOKUP(DB39,①初期設定!$AM$55:$AV$201,4,FALSE))</f>
        <v>*</v>
      </c>
      <c r="DJ39" s="97" t="str">
        <f t="shared" ref="DJ39" si="155">IF(ISERROR(RIGHT(DI39,LEN(DI39)-4)),"*",RIGHT(DI39,LEN(DI39)-4))</f>
        <v>*</v>
      </c>
      <c r="DK39" s="97" t="str">
        <f>IF(ISERROR(VLOOKUP(DB39,①初期設定!$AB$55:$AD$201,3,FALSE)),"",VLOOKUP(DB39,①初期設定!$AB$55:$AD$201,3,FALSE))</f>
        <v/>
      </c>
      <c r="DL39" s="97" t="str">
        <f t="shared" ref="DL39" si="156">IF(ISERROR(RIGHT(DK39,LEN(DK39)-4)),"*",RIGHT(DK39,LEN(DK39)-4))</f>
        <v>*</v>
      </c>
      <c r="DM39" s="97" t="str">
        <f>IF(ISERROR(VLOOKUP(DB39,①初期設定!$AN$55:$AV$201,3,FALSE)),"*",VLOOKUP(DB39,①初期設定!$AN$55:$AV$201,3,FALSE))</f>
        <v>*</v>
      </c>
      <c r="DN39" s="97" t="str">
        <f t="shared" ref="DN39" si="157">IF(ISERROR(RIGHT(DM39,LEN(DM39)-4)),"*",RIGHT(DM39,LEN(DM39)-4))</f>
        <v>*</v>
      </c>
      <c r="DO39" s="97" t="str">
        <f>IF(ISERROR(VLOOKUP(DB39,①初期設定!$AC$55:$AD$201,2,FALSE)),"",VLOOKUP(DB39,①初期設定!$AC$55:$AD$201,2,FALSE))</f>
        <v/>
      </c>
      <c r="DP39" s="97" t="str">
        <f t="shared" ref="DP39" si="158">IF(ISERROR(RIGHT(DO39,LEN(DO39)-4)),"*",RIGHT(DO39,LEN(DO39)-4))</f>
        <v>*</v>
      </c>
      <c r="DQ39" s="97" t="str">
        <f>IF(ISERROR(VLOOKUP(DB39,①初期設定!$AO$55:$AV$201,2,FALSE)),"*",VLOOKUP(DB39,①初期設定!$AO$55:$AV$201,2,FALSE))</f>
        <v>*</v>
      </c>
      <c r="DR39" s="97" t="str">
        <f t="shared" ref="DR39" si="159">IF(ISERROR(RIGHT(DQ39,LEN(DQ39)-4)),"*",RIGHT(DQ39,LEN(DQ39)-4))</f>
        <v>*</v>
      </c>
      <c r="DS39" s="46"/>
      <c r="DT39" s="46"/>
      <c r="DU39" s="42"/>
      <c r="DV39" s="42"/>
      <c r="DW39" s="42"/>
      <c r="DX39" s="42"/>
    </row>
    <row r="40" spans="1:128" ht="12" customHeight="1">
      <c r="A40" s="246">
        <v>27</v>
      </c>
      <c r="B40" s="246"/>
      <c r="C40" s="244"/>
      <c r="D40" s="244"/>
      <c r="E40" s="244"/>
      <c r="F40" s="244"/>
      <c r="G40" s="276"/>
      <c r="H40" s="268"/>
      <c r="I40" s="268"/>
      <c r="J40" s="268"/>
      <c r="K40" s="268"/>
      <c r="L40" s="268"/>
      <c r="M40" s="268"/>
      <c r="N40" s="270"/>
      <c r="O40" s="271"/>
      <c r="P40" s="271"/>
      <c r="Q40" s="271"/>
      <c r="R40" s="271"/>
      <c r="S40" s="271"/>
      <c r="T40" s="272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5"/>
      <c r="AF40" s="244"/>
      <c r="AG40" s="244"/>
      <c r="AH40" s="244"/>
      <c r="AI40" s="244"/>
      <c r="AJ40" s="244"/>
      <c r="AK40" s="244"/>
      <c r="AL40" s="244"/>
      <c r="AM40" s="244"/>
      <c r="AN40" s="150"/>
      <c r="AO40" s="151"/>
      <c r="AP40" s="152" t="str">
        <f t="shared" si="1"/>
        <v/>
      </c>
      <c r="AQ40" s="151"/>
      <c r="AR40" s="151"/>
      <c r="AS40" s="152" t="str">
        <f t="shared" si="2"/>
        <v/>
      </c>
      <c r="AT40" s="151"/>
      <c r="AU40" s="153"/>
      <c r="AV40" s="244"/>
      <c r="AW40" s="244"/>
      <c r="AX40" s="244"/>
      <c r="AY40" s="244"/>
      <c r="AZ40" s="244"/>
      <c r="BA40" s="244"/>
      <c r="BB40" s="150"/>
      <c r="BC40" s="151"/>
      <c r="BD40" s="152" t="str">
        <f t="shared" si="3"/>
        <v/>
      </c>
      <c r="BE40" s="151"/>
      <c r="BF40" s="151"/>
      <c r="BG40" s="152" t="str">
        <f t="shared" si="4"/>
        <v/>
      </c>
      <c r="BH40" s="151"/>
      <c r="BI40" s="153"/>
      <c r="BJ40" s="244"/>
      <c r="BK40" s="244"/>
      <c r="BL40" s="244"/>
      <c r="BM40" s="244"/>
      <c r="BN40" s="244"/>
      <c r="BO40" s="244"/>
      <c r="BP40" s="150"/>
      <c r="BQ40" s="151"/>
      <c r="BR40" s="152" t="str">
        <f t="shared" si="5"/>
        <v/>
      </c>
      <c r="BS40" s="151"/>
      <c r="BT40" s="151"/>
      <c r="BU40" s="152" t="str">
        <f t="shared" si="6"/>
        <v/>
      </c>
      <c r="BV40" s="151"/>
      <c r="BW40" s="153"/>
      <c r="BX40" s="244"/>
      <c r="BY40" s="244"/>
      <c r="BZ40" s="244"/>
      <c r="CA40" s="244"/>
      <c r="CB40" s="244"/>
      <c r="CC40" s="244"/>
      <c r="CE40" s="39">
        <f t="shared" si="11"/>
        <v>0</v>
      </c>
      <c r="CF40" s="39">
        <f t="shared" si="12"/>
        <v>0</v>
      </c>
      <c r="CK40" s="39">
        <f t="shared" si="13"/>
        <v>0</v>
      </c>
      <c r="CL40" s="45" t="str">
        <f t="shared" si="7"/>
        <v>種目</v>
      </c>
      <c r="CM40" s="45">
        <f t="shared" si="8"/>
        <v>0</v>
      </c>
      <c r="CN40" s="45">
        <f t="shared" si="9"/>
        <v>0</v>
      </c>
      <c r="CO40" s="45">
        <f t="shared" si="10"/>
        <v>0</v>
      </c>
      <c r="CQ40" s="44"/>
      <c r="CR40" s="89"/>
      <c r="CS40" s="86" t="s">
        <v>217</v>
      </c>
      <c r="CT40" s="86" t="s">
        <v>34</v>
      </c>
      <c r="CU40" s="86" t="s">
        <v>252</v>
      </c>
      <c r="CV40" s="86" t="s">
        <v>250</v>
      </c>
      <c r="CW40" s="44"/>
      <c r="CX40" s="44"/>
      <c r="CY40" s="87">
        <v>1995</v>
      </c>
      <c r="CZ40" s="89" t="s">
        <v>383</v>
      </c>
      <c r="DA40" s="46"/>
      <c r="DB40" s="97">
        <v>26</v>
      </c>
      <c r="DC40" s="97" t="str">
        <f>IF(ISERROR(VLOOKUP(DB40,①初期設定!$Z$55:$AD$201,5,FALSE)),"*",VLOOKUP(DB40,①初期設定!$Z$55:$AD$201,5,FALSE))</f>
        <v>*</v>
      </c>
      <c r="DD40" s="97" t="str">
        <f t="shared" si="15"/>
        <v>*</v>
      </c>
      <c r="DE40" s="97" t="str">
        <f>IF(ISERROR(VLOOKUP(DB40,①初期設定!$AL$55:$AV$201,5,FALSE)),"*",VLOOKUP(DB40,①初期設定!$AL$55:$AV$201,5,FALSE))</f>
        <v>*</v>
      </c>
      <c r="DF40" s="97" t="str">
        <f t="shared" si="15"/>
        <v>*</v>
      </c>
      <c r="DG40" s="97" t="str">
        <f>IF(ISERROR(VLOOKUP(DB40,①初期設定!$AA$55:$AD$201,4,FALSE)),"*",VLOOKUP(DB40,①初期設定!$AA$55:$AD$201,4,FALSE))</f>
        <v>*</v>
      </c>
      <c r="DH40" s="97" t="str">
        <f t="shared" ref="DH40" si="160">IF(ISERROR(RIGHT(DG40,LEN(DG40)-4)),"*",RIGHT(DG40,LEN(DG40)-4))</f>
        <v>*</v>
      </c>
      <c r="DI40" s="97" t="str">
        <f>IF(ISERROR(VLOOKUP(DB40,①初期設定!$AM$55:$AV$201,4,FALSE)),"*",VLOOKUP(DB40,①初期設定!$AM$55:$AV$201,4,FALSE))</f>
        <v>*</v>
      </c>
      <c r="DJ40" s="97" t="str">
        <f t="shared" ref="DJ40" si="161">IF(ISERROR(RIGHT(DI40,LEN(DI40)-4)),"*",RIGHT(DI40,LEN(DI40)-4))</f>
        <v>*</v>
      </c>
      <c r="DK40" s="97" t="str">
        <f>IF(ISERROR(VLOOKUP(DB40,①初期設定!$AB$55:$AD$201,3,FALSE)),"",VLOOKUP(DB40,①初期設定!$AB$55:$AD$201,3,FALSE))</f>
        <v/>
      </c>
      <c r="DL40" s="97" t="str">
        <f t="shared" ref="DL40" si="162">IF(ISERROR(RIGHT(DK40,LEN(DK40)-4)),"*",RIGHT(DK40,LEN(DK40)-4))</f>
        <v>*</v>
      </c>
      <c r="DM40" s="97" t="str">
        <f>IF(ISERROR(VLOOKUP(DB40,①初期設定!$AN$55:$AV$201,3,FALSE)),"*",VLOOKUP(DB40,①初期設定!$AN$55:$AV$201,3,FALSE))</f>
        <v>*</v>
      </c>
      <c r="DN40" s="97" t="str">
        <f t="shared" ref="DN40" si="163">IF(ISERROR(RIGHT(DM40,LEN(DM40)-4)),"*",RIGHT(DM40,LEN(DM40)-4))</f>
        <v>*</v>
      </c>
      <c r="DO40" s="97" t="str">
        <f>IF(ISERROR(VLOOKUP(DB40,①初期設定!$AC$55:$AD$201,2,FALSE)),"",VLOOKUP(DB40,①初期設定!$AC$55:$AD$201,2,FALSE))</f>
        <v/>
      </c>
      <c r="DP40" s="97" t="str">
        <f t="shared" ref="DP40" si="164">IF(ISERROR(RIGHT(DO40,LEN(DO40)-4)),"*",RIGHT(DO40,LEN(DO40)-4))</f>
        <v>*</v>
      </c>
      <c r="DQ40" s="97" t="str">
        <f>IF(ISERROR(VLOOKUP(DB40,①初期設定!$AO$55:$AV$201,2,FALSE)),"*",VLOOKUP(DB40,①初期設定!$AO$55:$AV$201,2,FALSE))</f>
        <v>*</v>
      </c>
      <c r="DR40" s="97" t="str">
        <f t="shared" ref="DR40" si="165">IF(ISERROR(RIGHT(DQ40,LEN(DQ40)-4)),"*",RIGHT(DQ40,LEN(DQ40)-4))</f>
        <v>*</v>
      </c>
      <c r="DS40" s="46"/>
      <c r="DT40" s="46"/>
      <c r="DU40" s="42"/>
      <c r="DV40" s="42"/>
      <c r="DW40" s="42"/>
      <c r="DX40" s="42"/>
    </row>
    <row r="41" spans="1:128" ht="12" customHeight="1">
      <c r="A41" s="246">
        <v>28</v>
      </c>
      <c r="B41" s="246"/>
      <c r="C41" s="244"/>
      <c r="D41" s="244"/>
      <c r="E41" s="244"/>
      <c r="F41" s="244"/>
      <c r="G41" s="276"/>
      <c r="H41" s="268"/>
      <c r="I41" s="268"/>
      <c r="J41" s="268"/>
      <c r="K41" s="268"/>
      <c r="L41" s="268"/>
      <c r="M41" s="268"/>
      <c r="N41" s="270"/>
      <c r="O41" s="271"/>
      <c r="P41" s="271"/>
      <c r="Q41" s="271"/>
      <c r="R41" s="271"/>
      <c r="S41" s="271"/>
      <c r="T41" s="272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5"/>
      <c r="AF41" s="244"/>
      <c r="AG41" s="244"/>
      <c r="AH41" s="244"/>
      <c r="AI41" s="244"/>
      <c r="AJ41" s="244"/>
      <c r="AK41" s="244"/>
      <c r="AL41" s="244"/>
      <c r="AM41" s="244"/>
      <c r="AN41" s="150"/>
      <c r="AO41" s="151"/>
      <c r="AP41" s="152" t="str">
        <f t="shared" si="1"/>
        <v/>
      </c>
      <c r="AQ41" s="151"/>
      <c r="AR41" s="151"/>
      <c r="AS41" s="152" t="str">
        <f t="shared" si="2"/>
        <v/>
      </c>
      <c r="AT41" s="151"/>
      <c r="AU41" s="153"/>
      <c r="AV41" s="244"/>
      <c r="AW41" s="244"/>
      <c r="AX41" s="244"/>
      <c r="AY41" s="244"/>
      <c r="AZ41" s="244"/>
      <c r="BA41" s="244"/>
      <c r="BB41" s="150"/>
      <c r="BC41" s="151"/>
      <c r="BD41" s="152" t="str">
        <f t="shared" si="3"/>
        <v/>
      </c>
      <c r="BE41" s="151"/>
      <c r="BF41" s="151"/>
      <c r="BG41" s="152" t="str">
        <f t="shared" si="4"/>
        <v/>
      </c>
      <c r="BH41" s="151"/>
      <c r="BI41" s="153"/>
      <c r="BJ41" s="244"/>
      <c r="BK41" s="244"/>
      <c r="BL41" s="244"/>
      <c r="BM41" s="244"/>
      <c r="BN41" s="244"/>
      <c r="BO41" s="244"/>
      <c r="BP41" s="150"/>
      <c r="BQ41" s="151"/>
      <c r="BR41" s="152" t="str">
        <f t="shared" si="5"/>
        <v/>
      </c>
      <c r="BS41" s="151"/>
      <c r="BT41" s="151"/>
      <c r="BU41" s="152" t="str">
        <f t="shared" si="6"/>
        <v/>
      </c>
      <c r="BV41" s="151"/>
      <c r="BW41" s="153"/>
      <c r="BX41" s="244"/>
      <c r="BY41" s="244"/>
      <c r="BZ41" s="244"/>
      <c r="CA41" s="244"/>
      <c r="CB41" s="244"/>
      <c r="CC41" s="244"/>
      <c r="CE41" s="39">
        <f t="shared" si="11"/>
        <v>0</v>
      </c>
      <c r="CF41" s="39">
        <f t="shared" si="12"/>
        <v>0</v>
      </c>
      <c r="CK41" s="39">
        <f t="shared" si="13"/>
        <v>0</v>
      </c>
      <c r="CL41" s="45" t="str">
        <f t="shared" si="7"/>
        <v>種目</v>
      </c>
      <c r="CM41" s="45">
        <f t="shared" si="8"/>
        <v>0</v>
      </c>
      <c r="CN41" s="45">
        <f t="shared" si="9"/>
        <v>0</v>
      </c>
      <c r="CO41" s="45">
        <f t="shared" si="10"/>
        <v>0</v>
      </c>
      <c r="CQ41" s="44"/>
      <c r="CR41" s="89"/>
      <c r="CS41" s="86" t="s">
        <v>170</v>
      </c>
      <c r="CT41" s="86" t="s">
        <v>338</v>
      </c>
      <c r="CU41" s="86" t="s">
        <v>218</v>
      </c>
      <c r="CV41" s="86" t="s">
        <v>350</v>
      </c>
      <c r="CW41" s="44"/>
      <c r="CX41" s="44"/>
      <c r="CY41" s="87">
        <v>1996</v>
      </c>
      <c r="CZ41" s="89" t="s">
        <v>384</v>
      </c>
      <c r="DA41" s="46"/>
      <c r="DB41" s="97">
        <v>27</v>
      </c>
      <c r="DC41" s="97" t="str">
        <f>IF(ISERROR(VLOOKUP(DB41,①初期設定!$Z$55:$AD$201,5,FALSE)),"*",VLOOKUP(DB41,①初期設定!$Z$55:$AD$201,5,FALSE))</f>
        <v>*</v>
      </c>
      <c r="DD41" s="97" t="str">
        <f t="shared" si="15"/>
        <v>*</v>
      </c>
      <c r="DE41" s="97" t="str">
        <f>IF(ISERROR(VLOOKUP(DB41,①初期設定!$AL$55:$AV$201,5,FALSE)),"*",VLOOKUP(DB41,①初期設定!$AL$55:$AV$201,5,FALSE))</f>
        <v>*</v>
      </c>
      <c r="DF41" s="97" t="str">
        <f t="shared" si="15"/>
        <v>*</v>
      </c>
      <c r="DG41" s="97" t="str">
        <f>IF(ISERROR(VLOOKUP(DB41,①初期設定!$AA$55:$AD$201,4,FALSE)),"*",VLOOKUP(DB41,①初期設定!$AA$55:$AD$201,4,FALSE))</f>
        <v>*</v>
      </c>
      <c r="DH41" s="97" t="str">
        <f t="shared" ref="DH41" si="166">IF(ISERROR(RIGHT(DG41,LEN(DG41)-4)),"*",RIGHT(DG41,LEN(DG41)-4))</f>
        <v>*</v>
      </c>
      <c r="DI41" s="97" t="str">
        <f>IF(ISERROR(VLOOKUP(DB41,①初期設定!$AM$55:$AV$201,4,FALSE)),"*",VLOOKUP(DB41,①初期設定!$AM$55:$AV$201,4,FALSE))</f>
        <v>*</v>
      </c>
      <c r="DJ41" s="97" t="str">
        <f t="shared" ref="DJ41" si="167">IF(ISERROR(RIGHT(DI41,LEN(DI41)-4)),"*",RIGHT(DI41,LEN(DI41)-4))</f>
        <v>*</v>
      </c>
      <c r="DK41" s="97" t="str">
        <f>IF(ISERROR(VLOOKUP(DB41,①初期設定!$AB$55:$AD$201,3,FALSE)),"",VLOOKUP(DB41,①初期設定!$AB$55:$AD$201,3,FALSE))</f>
        <v/>
      </c>
      <c r="DL41" s="97" t="str">
        <f t="shared" ref="DL41" si="168">IF(ISERROR(RIGHT(DK41,LEN(DK41)-4)),"*",RIGHT(DK41,LEN(DK41)-4))</f>
        <v>*</v>
      </c>
      <c r="DM41" s="97" t="str">
        <f>IF(ISERROR(VLOOKUP(DB41,①初期設定!$AN$55:$AV$201,3,FALSE)),"*",VLOOKUP(DB41,①初期設定!$AN$55:$AV$201,3,FALSE))</f>
        <v>*</v>
      </c>
      <c r="DN41" s="97" t="str">
        <f t="shared" ref="DN41" si="169">IF(ISERROR(RIGHT(DM41,LEN(DM41)-4)),"*",RIGHT(DM41,LEN(DM41)-4))</f>
        <v>*</v>
      </c>
      <c r="DO41" s="97" t="str">
        <f>IF(ISERROR(VLOOKUP(DB41,①初期設定!$AC$55:$AD$201,2,FALSE)),"",VLOOKUP(DB41,①初期設定!$AC$55:$AD$201,2,FALSE))</f>
        <v/>
      </c>
      <c r="DP41" s="97" t="str">
        <f t="shared" ref="DP41" si="170">IF(ISERROR(RIGHT(DO41,LEN(DO41)-4)),"*",RIGHT(DO41,LEN(DO41)-4))</f>
        <v>*</v>
      </c>
      <c r="DQ41" s="97" t="str">
        <f>IF(ISERROR(VLOOKUP(DB41,①初期設定!$AO$55:$AV$201,2,FALSE)),"*",VLOOKUP(DB41,①初期設定!$AO$55:$AV$201,2,FALSE))</f>
        <v>*</v>
      </c>
      <c r="DR41" s="97" t="str">
        <f t="shared" ref="DR41" si="171">IF(ISERROR(RIGHT(DQ41,LEN(DQ41)-4)),"*",RIGHT(DQ41,LEN(DQ41)-4))</f>
        <v>*</v>
      </c>
      <c r="DS41" s="46"/>
      <c r="DT41" s="46"/>
      <c r="DU41" s="42"/>
      <c r="DV41" s="42"/>
      <c r="DW41" s="42"/>
      <c r="DX41" s="42"/>
    </row>
    <row r="42" spans="1:128" ht="12" customHeight="1">
      <c r="A42" s="246">
        <v>29</v>
      </c>
      <c r="B42" s="246"/>
      <c r="C42" s="244"/>
      <c r="D42" s="244"/>
      <c r="E42" s="244"/>
      <c r="F42" s="244"/>
      <c r="G42" s="276"/>
      <c r="H42" s="268"/>
      <c r="I42" s="268"/>
      <c r="J42" s="268"/>
      <c r="K42" s="268"/>
      <c r="L42" s="268"/>
      <c r="M42" s="268"/>
      <c r="N42" s="270"/>
      <c r="O42" s="271"/>
      <c r="P42" s="271"/>
      <c r="Q42" s="271"/>
      <c r="R42" s="271"/>
      <c r="S42" s="271"/>
      <c r="T42" s="272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5"/>
      <c r="AF42" s="244"/>
      <c r="AG42" s="244"/>
      <c r="AH42" s="244"/>
      <c r="AI42" s="244"/>
      <c r="AJ42" s="244"/>
      <c r="AK42" s="244"/>
      <c r="AL42" s="244"/>
      <c r="AM42" s="244"/>
      <c r="AN42" s="150"/>
      <c r="AO42" s="151"/>
      <c r="AP42" s="152" t="str">
        <f t="shared" si="1"/>
        <v/>
      </c>
      <c r="AQ42" s="151"/>
      <c r="AR42" s="151"/>
      <c r="AS42" s="152" t="str">
        <f t="shared" si="2"/>
        <v/>
      </c>
      <c r="AT42" s="151"/>
      <c r="AU42" s="153"/>
      <c r="AV42" s="244"/>
      <c r="AW42" s="244"/>
      <c r="AX42" s="244"/>
      <c r="AY42" s="244"/>
      <c r="AZ42" s="244"/>
      <c r="BA42" s="244"/>
      <c r="BB42" s="150"/>
      <c r="BC42" s="151"/>
      <c r="BD42" s="152" t="str">
        <f t="shared" si="3"/>
        <v/>
      </c>
      <c r="BE42" s="151"/>
      <c r="BF42" s="151"/>
      <c r="BG42" s="152" t="str">
        <f t="shared" si="4"/>
        <v/>
      </c>
      <c r="BH42" s="151"/>
      <c r="BI42" s="153"/>
      <c r="BJ42" s="244"/>
      <c r="BK42" s="244"/>
      <c r="BL42" s="244"/>
      <c r="BM42" s="244"/>
      <c r="BN42" s="244"/>
      <c r="BO42" s="244"/>
      <c r="BP42" s="150"/>
      <c r="BQ42" s="151"/>
      <c r="BR42" s="152" t="str">
        <f t="shared" si="5"/>
        <v/>
      </c>
      <c r="BS42" s="151"/>
      <c r="BT42" s="151"/>
      <c r="BU42" s="152" t="str">
        <f t="shared" si="6"/>
        <v/>
      </c>
      <c r="BV42" s="151"/>
      <c r="BW42" s="153"/>
      <c r="BX42" s="244"/>
      <c r="BY42" s="244"/>
      <c r="BZ42" s="244"/>
      <c r="CA42" s="244"/>
      <c r="CB42" s="244"/>
      <c r="CC42" s="244"/>
      <c r="CE42" s="39">
        <f t="shared" si="11"/>
        <v>0</v>
      </c>
      <c r="CF42" s="39">
        <f t="shared" si="12"/>
        <v>0</v>
      </c>
      <c r="CK42" s="39">
        <f t="shared" si="13"/>
        <v>0</v>
      </c>
      <c r="CL42" s="45" t="str">
        <f t="shared" si="7"/>
        <v>種目</v>
      </c>
      <c r="CM42" s="45">
        <f t="shared" si="8"/>
        <v>0</v>
      </c>
      <c r="CN42" s="45">
        <f t="shared" si="9"/>
        <v>0</v>
      </c>
      <c r="CO42" s="45">
        <f t="shared" si="10"/>
        <v>0</v>
      </c>
      <c r="CQ42" s="44"/>
      <c r="CR42" s="89"/>
      <c r="CS42" s="86" t="s">
        <v>194</v>
      </c>
      <c r="CT42" s="86" t="s">
        <v>339</v>
      </c>
      <c r="CU42" s="86" t="s">
        <v>331</v>
      </c>
      <c r="CV42" s="86" t="s">
        <v>324</v>
      </c>
      <c r="CW42" s="44"/>
      <c r="CX42" s="44"/>
      <c r="CY42" s="87">
        <v>1997</v>
      </c>
      <c r="CZ42" s="89" t="s">
        <v>409</v>
      </c>
      <c r="DA42" s="46"/>
      <c r="DB42" s="97">
        <v>28</v>
      </c>
      <c r="DC42" s="97" t="str">
        <f>IF(ISERROR(VLOOKUP(DB42,①初期設定!$Z$55:$AD$201,5,FALSE)),"*",VLOOKUP(DB42,①初期設定!$Z$55:$AD$201,5,FALSE))</f>
        <v>*</v>
      </c>
      <c r="DD42" s="97" t="str">
        <f t="shared" si="15"/>
        <v>*</v>
      </c>
      <c r="DE42" s="97" t="str">
        <f>IF(ISERROR(VLOOKUP(DB42,①初期設定!$AL$55:$AV$201,5,FALSE)),"*",VLOOKUP(DB42,①初期設定!$AL$55:$AV$201,5,FALSE))</f>
        <v>*</v>
      </c>
      <c r="DF42" s="97" t="str">
        <f t="shared" si="15"/>
        <v>*</v>
      </c>
      <c r="DG42" s="97" t="str">
        <f>IF(ISERROR(VLOOKUP(DB42,①初期設定!$AA$55:$AD$201,4,FALSE)),"*",VLOOKUP(DB42,①初期設定!$AA$55:$AD$201,4,FALSE))</f>
        <v>*</v>
      </c>
      <c r="DH42" s="97" t="str">
        <f t="shared" ref="DH42" si="172">IF(ISERROR(RIGHT(DG42,LEN(DG42)-4)),"*",RIGHT(DG42,LEN(DG42)-4))</f>
        <v>*</v>
      </c>
      <c r="DI42" s="97" t="str">
        <f>IF(ISERROR(VLOOKUP(DB42,①初期設定!$AM$55:$AV$201,4,FALSE)),"*",VLOOKUP(DB42,①初期設定!$AM$55:$AV$201,4,FALSE))</f>
        <v>*</v>
      </c>
      <c r="DJ42" s="97" t="str">
        <f t="shared" ref="DJ42" si="173">IF(ISERROR(RIGHT(DI42,LEN(DI42)-4)),"*",RIGHT(DI42,LEN(DI42)-4))</f>
        <v>*</v>
      </c>
      <c r="DK42" s="97" t="str">
        <f>IF(ISERROR(VLOOKUP(DB42,①初期設定!$AB$55:$AD$201,3,FALSE)),"",VLOOKUP(DB42,①初期設定!$AB$55:$AD$201,3,FALSE))</f>
        <v/>
      </c>
      <c r="DL42" s="97" t="str">
        <f t="shared" ref="DL42" si="174">IF(ISERROR(RIGHT(DK42,LEN(DK42)-4)),"*",RIGHT(DK42,LEN(DK42)-4))</f>
        <v>*</v>
      </c>
      <c r="DM42" s="97" t="str">
        <f>IF(ISERROR(VLOOKUP(DB42,①初期設定!$AN$55:$AV$201,3,FALSE)),"*",VLOOKUP(DB42,①初期設定!$AN$55:$AV$201,3,FALSE))</f>
        <v>*</v>
      </c>
      <c r="DN42" s="97" t="str">
        <f t="shared" ref="DN42" si="175">IF(ISERROR(RIGHT(DM42,LEN(DM42)-4)),"*",RIGHT(DM42,LEN(DM42)-4))</f>
        <v>*</v>
      </c>
      <c r="DO42" s="97" t="str">
        <f>IF(ISERROR(VLOOKUP(DB42,①初期設定!$AC$55:$AD$201,2,FALSE)),"",VLOOKUP(DB42,①初期設定!$AC$55:$AD$201,2,FALSE))</f>
        <v/>
      </c>
      <c r="DP42" s="97" t="str">
        <f t="shared" ref="DP42" si="176">IF(ISERROR(RIGHT(DO42,LEN(DO42)-4)),"*",RIGHT(DO42,LEN(DO42)-4))</f>
        <v>*</v>
      </c>
      <c r="DQ42" s="97" t="str">
        <f>IF(ISERROR(VLOOKUP(DB42,①初期設定!$AO$55:$AV$201,2,FALSE)),"*",VLOOKUP(DB42,①初期設定!$AO$55:$AV$201,2,FALSE))</f>
        <v>*</v>
      </c>
      <c r="DR42" s="97" t="str">
        <f t="shared" ref="DR42" si="177">IF(ISERROR(RIGHT(DQ42,LEN(DQ42)-4)),"*",RIGHT(DQ42,LEN(DQ42)-4))</f>
        <v>*</v>
      </c>
      <c r="DS42" s="46"/>
      <c r="DT42" s="46"/>
      <c r="DU42" s="42"/>
      <c r="DV42" s="42"/>
      <c r="DW42" s="42"/>
      <c r="DX42" s="42"/>
    </row>
    <row r="43" spans="1:128" ht="12" customHeight="1">
      <c r="A43" s="246">
        <v>30</v>
      </c>
      <c r="B43" s="246"/>
      <c r="C43" s="258"/>
      <c r="D43" s="258"/>
      <c r="E43" s="258"/>
      <c r="F43" s="258"/>
      <c r="G43" s="277"/>
      <c r="H43" s="267"/>
      <c r="I43" s="267"/>
      <c r="J43" s="267"/>
      <c r="K43" s="267"/>
      <c r="L43" s="267"/>
      <c r="M43" s="267"/>
      <c r="N43" s="273"/>
      <c r="O43" s="274"/>
      <c r="P43" s="274"/>
      <c r="Q43" s="274"/>
      <c r="R43" s="274"/>
      <c r="S43" s="274"/>
      <c r="T43" s="275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4"/>
      <c r="AF43" s="258"/>
      <c r="AG43" s="258"/>
      <c r="AH43" s="258"/>
      <c r="AI43" s="258"/>
      <c r="AJ43" s="258"/>
      <c r="AK43" s="258"/>
      <c r="AL43" s="258"/>
      <c r="AM43" s="258"/>
      <c r="AN43" s="163"/>
      <c r="AO43" s="164"/>
      <c r="AP43" s="165" t="str">
        <f t="shared" si="1"/>
        <v/>
      </c>
      <c r="AQ43" s="164"/>
      <c r="AR43" s="164"/>
      <c r="AS43" s="165" t="str">
        <f t="shared" si="2"/>
        <v/>
      </c>
      <c r="AT43" s="164"/>
      <c r="AU43" s="166"/>
      <c r="AV43" s="258"/>
      <c r="AW43" s="258"/>
      <c r="AX43" s="258"/>
      <c r="AY43" s="258"/>
      <c r="AZ43" s="258"/>
      <c r="BA43" s="258"/>
      <c r="BB43" s="163"/>
      <c r="BC43" s="164"/>
      <c r="BD43" s="165" t="str">
        <f t="shared" si="3"/>
        <v/>
      </c>
      <c r="BE43" s="164"/>
      <c r="BF43" s="164"/>
      <c r="BG43" s="165" t="str">
        <f t="shared" si="4"/>
        <v/>
      </c>
      <c r="BH43" s="164"/>
      <c r="BI43" s="166"/>
      <c r="BJ43" s="258"/>
      <c r="BK43" s="258"/>
      <c r="BL43" s="258"/>
      <c r="BM43" s="258"/>
      <c r="BN43" s="258"/>
      <c r="BO43" s="258"/>
      <c r="BP43" s="163"/>
      <c r="BQ43" s="164"/>
      <c r="BR43" s="165" t="str">
        <f t="shared" si="5"/>
        <v/>
      </c>
      <c r="BS43" s="164"/>
      <c r="BT43" s="164"/>
      <c r="BU43" s="165" t="str">
        <f t="shared" si="6"/>
        <v/>
      </c>
      <c r="BV43" s="164"/>
      <c r="BW43" s="166"/>
      <c r="BX43" s="258"/>
      <c r="BY43" s="258"/>
      <c r="BZ43" s="258"/>
      <c r="CA43" s="258"/>
      <c r="CB43" s="258"/>
      <c r="CC43" s="258"/>
      <c r="CE43" s="39">
        <f t="shared" si="11"/>
        <v>0</v>
      </c>
      <c r="CF43" s="39">
        <f t="shared" si="12"/>
        <v>0</v>
      </c>
      <c r="CK43" s="39">
        <f t="shared" si="13"/>
        <v>0</v>
      </c>
      <c r="CL43" s="45" t="str">
        <f t="shared" si="7"/>
        <v>種目</v>
      </c>
      <c r="CM43" s="45">
        <f t="shared" si="8"/>
        <v>0</v>
      </c>
      <c r="CN43" s="45">
        <f t="shared" si="9"/>
        <v>0</v>
      </c>
      <c r="CO43" s="45">
        <f t="shared" si="10"/>
        <v>0</v>
      </c>
      <c r="CQ43" s="44"/>
      <c r="CR43" s="89"/>
      <c r="CS43" s="86" t="s">
        <v>195</v>
      </c>
      <c r="CT43" s="86" t="s">
        <v>340</v>
      </c>
      <c r="CU43" s="86" t="s">
        <v>332</v>
      </c>
      <c r="CV43" s="86" t="s">
        <v>351</v>
      </c>
      <c r="CW43" s="44"/>
      <c r="CX43" s="44"/>
      <c r="CY43" s="87">
        <v>1998</v>
      </c>
      <c r="CZ43" s="89" t="s">
        <v>385</v>
      </c>
      <c r="DA43" s="46"/>
      <c r="DB43" s="97">
        <v>29</v>
      </c>
      <c r="DC43" s="97" t="str">
        <f>IF(ISERROR(VLOOKUP(DB43,①初期設定!$Z$55:$AD$201,5,FALSE)),"*",VLOOKUP(DB43,①初期設定!$Z$55:$AD$201,5,FALSE))</f>
        <v>*</v>
      </c>
      <c r="DD43" s="97" t="str">
        <f t="shared" si="15"/>
        <v>*</v>
      </c>
      <c r="DE43" s="97" t="str">
        <f>IF(ISERROR(VLOOKUP(DB43,①初期設定!$AL$55:$AV$201,5,FALSE)),"*",VLOOKUP(DB43,①初期設定!$AL$55:$AV$201,5,FALSE))</f>
        <v>*</v>
      </c>
      <c r="DF43" s="97" t="str">
        <f t="shared" si="15"/>
        <v>*</v>
      </c>
      <c r="DG43" s="97" t="str">
        <f>IF(ISERROR(VLOOKUP(DB43,①初期設定!$AA$55:$AD$201,4,FALSE)),"*",VLOOKUP(DB43,①初期設定!$AA$55:$AD$201,4,FALSE))</f>
        <v>*</v>
      </c>
      <c r="DH43" s="97" t="str">
        <f t="shared" ref="DH43" si="178">IF(ISERROR(RIGHT(DG43,LEN(DG43)-4)),"*",RIGHT(DG43,LEN(DG43)-4))</f>
        <v>*</v>
      </c>
      <c r="DI43" s="97" t="str">
        <f>IF(ISERROR(VLOOKUP(DB43,①初期設定!$AM$55:$AV$201,4,FALSE)),"*",VLOOKUP(DB43,①初期設定!$AM$55:$AV$201,4,FALSE))</f>
        <v>*</v>
      </c>
      <c r="DJ43" s="97" t="str">
        <f t="shared" ref="DJ43" si="179">IF(ISERROR(RIGHT(DI43,LEN(DI43)-4)),"*",RIGHT(DI43,LEN(DI43)-4))</f>
        <v>*</v>
      </c>
      <c r="DK43" s="97" t="str">
        <f>IF(ISERROR(VLOOKUP(DB43,①初期設定!$AB$55:$AD$201,3,FALSE)),"",VLOOKUP(DB43,①初期設定!$AB$55:$AD$201,3,FALSE))</f>
        <v/>
      </c>
      <c r="DL43" s="97" t="str">
        <f t="shared" ref="DL43" si="180">IF(ISERROR(RIGHT(DK43,LEN(DK43)-4)),"*",RIGHT(DK43,LEN(DK43)-4))</f>
        <v>*</v>
      </c>
      <c r="DM43" s="97" t="str">
        <f>IF(ISERROR(VLOOKUP(DB43,①初期設定!$AN$55:$AV$201,3,FALSE)),"*",VLOOKUP(DB43,①初期設定!$AN$55:$AV$201,3,FALSE))</f>
        <v>*</v>
      </c>
      <c r="DN43" s="97" t="str">
        <f t="shared" ref="DN43" si="181">IF(ISERROR(RIGHT(DM43,LEN(DM43)-4)),"*",RIGHT(DM43,LEN(DM43)-4))</f>
        <v>*</v>
      </c>
      <c r="DO43" s="97" t="str">
        <f>IF(ISERROR(VLOOKUP(DB43,①初期設定!$AC$55:$AD$201,2,FALSE)),"",VLOOKUP(DB43,①初期設定!$AC$55:$AD$201,2,FALSE))</f>
        <v/>
      </c>
      <c r="DP43" s="97" t="str">
        <f t="shared" ref="DP43" si="182">IF(ISERROR(RIGHT(DO43,LEN(DO43)-4)),"*",RIGHT(DO43,LEN(DO43)-4))</f>
        <v>*</v>
      </c>
      <c r="DQ43" s="97" t="str">
        <f>IF(ISERROR(VLOOKUP(DB43,①初期設定!$AO$55:$AV$201,2,FALSE)),"*",VLOOKUP(DB43,①初期設定!$AO$55:$AV$201,2,FALSE))</f>
        <v>*</v>
      </c>
      <c r="DR43" s="97" t="str">
        <f t="shared" ref="DR43" si="183">IF(ISERROR(RIGHT(DQ43,LEN(DQ43)-4)),"*",RIGHT(DQ43,LEN(DQ43)-4))</f>
        <v>*</v>
      </c>
      <c r="DS43" s="46"/>
      <c r="DT43" s="46"/>
      <c r="DU43" s="42"/>
      <c r="DV43" s="42"/>
      <c r="DW43" s="42"/>
      <c r="DX43" s="42"/>
    </row>
    <row r="44" spans="1:128" ht="12" customHeight="1">
      <c r="A44" s="246">
        <v>31</v>
      </c>
      <c r="B44" s="246"/>
      <c r="C44" s="244"/>
      <c r="D44" s="244"/>
      <c r="E44" s="244"/>
      <c r="F44" s="244"/>
      <c r="G44" s="276"/>
      <c r="H44" s="268"/>
      <c r="I44" s="268"/>
      <c r="J44" s="268"/>
      <c r="K44" s="268"/>
      <c r="L44" s="268"/>
      <c r="M44" s="268"/>
      <c r="N44" s="270"/>
      <c r="O44" s="271"/>
      <c r="P44" s="271"/>
      <c r="Q44" s="271"/>
      <c r="R44" s="271"/>
      <c r="S44" s="271"/>
      <c r="T44" s="272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5"/>
      <c r="AF44" s="244"/>
      <c r="AG44" s="244"/>
      <c r="AH44" s="244"/>
      <c r="AI44" s="244"/>
      <c r="AJ44" s="244"/>
      <c r="AK44" s="244"/>
      <c r="AL44" s="244"/>
      <c r="AM44" s="244"/>
      <c r="AN44" s="150"/>
      <c r="AO44" s="151"/>
      <c r="AP44" s="152" t="str">
        <f t="shared" si="1"/>
        <v/>
      </c>
      <c r="AQ44" s="151"/>
      <c r="AR44" s="151"/>
      <c r="AS44" s="152" t="str">
        <f t="shared" si="2"/>
        <v/>
      </c>
      <c r="AT44" s="151"/>
      <c r="AU44" s="153"/>
      <c r="AV44" s="244"/>
      <c r="AW44" s="244"/>
      <c r="AX44" s="244"/>
      <c r="AY44" s="244"/>
      <c r="AZ44" s="244"/>
      <c r="BA44" s="244"/>
      <c r="BB44" s="150"/>
      <c r="BC44" s="151"/>
      <c r="BD44" s="152" t="str">
        <f t="shared" si="3"/>
        <v/>
      </c>
      <c r="BE44" s="151"/>
      <c r="BF44" s="151"/>
      <c r="BG44" s="152" t="str">
        <f t="shared" si="4"/>
        <v/>
      </c>
      <c r="BH44" s="151"/>
      <c r="BI44" s="153"/>
      <c r="BJ44" s="244"/>
      <c r="BK44" s="244"/>
      <c r="BL44" s="244"/>
      <c r="BM44" s="244"/>
      <c r="BN44" s="244"/>
      <c r="BO44" s="244"/>
      <c r="BP44" s="150"/>
      <c r="BQ44" s="151"/>
      <c r="BR44" s="152" t="str">
        <f t="shared" si="5"/>
        <v/>
      </c>
      <c r="BS44" s="151"/>
      <c r="BT44" s="151"/>
      <c r="BU44" s="152" t="str">
        <f t="shared" si="6"/>
        <v/>
      </c>
      <c r="BV44" s="151"/>
      <c r="BW44" s="153"/>
      <c r="BX44" s="244"/>
      <c r="BY44" s="244"/>
      <c r="BZ44" s="244"/>
      <c r="CA44" s="244"/>
      <c r="CB44" s="244"/>
      <c r="CC44" s="244"/>
      <c r="CE44" s="39">
        <f t="shared" si="11"/>
        <v>0</v>
      </c>
      <c r="CF44" s="39">
        <f t="shared" si="12"/>
        <v>0</v>
      </c>
      <c r="CK44" s="39">
        <f t="shared" si="13"/>
        <v>0</v>
      </c>
      <c r="CL44" s="45" t="str">
        <f t="shared" si="7"/>
        <v>種目</v>
      </c>
      <c r="CM44" s="45">
        <f t="shared" si="8"/>
        <v>0</v>
      </c>
      <c r="CN44" s="45">
        <f t="shared" si="9"/>
        <v>0</v>
      </c>
      <c r="CO44" s="45">
        <f t="shared" si="10"/>
        <v>0</v>
      </c>
      <c r="CQ44" s="44"/>
      <c r="CR44" s="89"/>
      <c r="CS44" s="86" t="s">
        <v>167</v>
      </c>
      <c r="CT44" s="86" t="s">
        <v>35</v>
      </c>
      <c r="CU44" s="86" t="s">
        <v>333</v>
      </c>
      <c r="CV44" s="86" t="s">
        <v>323</v>
      </c>
      <c r="CW44" s="44"/>
      <c r="CX44" s="44"/>
      <c r="CY44" s="87">
        <v>1999</v>
      </c>
      <c r="CZ44" s="89" t="s">
        <v>386</v>
      </c>
      <c r="DA44" s="46"/>
      <c r="DB44" s="97">
        <v>30</v>
      </c>
      <c r="DC44" s="97" t="str">
        <f>IF(ISERROR(VLOOKUP(DB44,①初期設定!$Z$55:$AD$201,5,FALSE)),"*",VLOOKUP(DB44,①初期設定!$Z$55:$AD$201,5,FALSE))</f>
        <v>*</v>
      </c>
      <c r="DD44" s="97" t="str">
        <f t="shared" si="15"/>
        <v>*</v>
      </c>
      <c r="DE44" s="97" t="str">
        <f>IF(ISERROR(VLOOKUP(DB44,①初期設定!$AL$55:$AV$201,5,FALSE)),"*",VLOOKUP(DB44,①初期設定!$AL$55:$AV$201,5,FALSE))</f>
        <v>*</v>
      </c>
      <c r="DF44" s="97" t="str">
        <f t="shared" si="15"/>
        <v>*</v>
      </c>
      <c r="DG44" s="97" t="str">
        <f>IF(ISERROR(VLOOKUP(DB44,①初期設定!$AA$55:$AD$201,4,FALSE)),"*",VLOOKUP(DB44,①初期設定!$AA$55:$AD$201,4,FALSE))</f>
        <v>*</v>
      </c>
      <c r="DH44" s="97" t="str">
        <f t="shared" ref="DH44" si="184">IF(ISERROR(RIGHT(DG44,LEN(DG44)-4)),"*",RIGHT(DG44,LEN(DG44)-4))</f>
        <v>*</v>
      </c>
      <c r="DI44" s="97" t="str">
        <f>IF(ISERROR(VLOOKUP(DB44,①初期設定!$AM$55:$AV$201,4,FALSE)),"*",VLOOKUP(DB44,①初期設定!$AM$55:$AV$201,4,FALSE))</f>
        <v>*</v>
      </c>
      <c r="DJ44" s="97" t="str">
        <f t="shared" ref="DJ44" si="185">IF(ISERROR(RIGHT(DI44,LEN(DI44)-4)),"*",RIGHT(DI44,LEN(DI44)-4))</f>
        <v>*</v>
      </c>
      <c r="DK44" s="97" t="str">
        <f>IF(ISERROR(VLOOKUP(DB44,①初期設定!$AB$55:$AD$201,3,FALSE)),"",VLOOKUP(DB44,①初期設定!$AB$55:$AD$201,3,FALSE))</f>
        <v/>
      </c>
      <c r="DL44" s="97" t="str">
        <f t="shared" ref="DL44" si="186">IF(ISERROR(RIGHT(DK44,LEN(DK44)-4)),"*",RIGHT(DK44,LEN(DK44)-4))</f>
        <v>*</v>
      </c>
      <c r="DM44" s="97" t="str">
        <f>IF(ISERROR(VLOOKUP(DB44,①初期設定!$AN$55:$AV$201,3,FALSE)),"*",VLOOKUP(DB44,①初期設定!$AN$55:$AV$201,3,FALSE))</f>
        <v>*</v>
      </c>
      <c r="DN44" s="97" t="str">
        <f t="shared" ref="DN44" si="187">IF(ISERROR(RIGHT(DM44,LEN(DM44)-4)),"*",RIGHT(DM44,LEN(DM44)-4))</f>
        <v>*</v>
      </c>
      <c r="DO44" s="97" t="str">
        <f>IF(ISERROR(VLOOKUP(DB44,①初期設定!$AC$55:$AD$201,2,FALSE)),"",VLOOKUP(DB44,①初期設定!$AC$55:$AD$201,2,FALSE))</f>
        <v/>
      </c>
      <c r="DP44" s="97" t="str">
        <f t="shared" ref="DP44" si="188">IF(ISERROR(RIGHT(DO44,LEN(DO44)-4)),"*",RIGHT(DO44,LEN(DO44)-4))</f>
        <v>*</v>
      </c>
      <c r="DQ44" s="97" t="str">
        <f>IF(ISERROR(VLOOKUP(DB44,①初期設定!$AO$55:$AV$201,2,FALSE)),"*",VLOOKUP(DB44,①初期設定!$AO$55:$AV$201,2,FALSE))</f>
        <v>*</v>
      </c>
      <c r="DR44" s="97" t="str">
        <f t="shared" ref="DR44" si="189">IF(ISERROR(RIGHT(DQ44,LEN(DQ44)-4)),"*",RIGHT(DQ44,LEN(DQ44)-4))</f>
        <v>*</v>
      </c>
      <c r="DS44" s="46"/>
      <c r="DT44" s="46"/>
      <c r="DU44" s="42"/>
      <c r="DV44" s="42"/>
      <c r="DW44" s="42"/>
      <c r="DX44" s="42"/>
    </row>
    <row r="45" spans="1:128" ht="12" customHeight="1">
      <c r="A45" s="246">
        <v>32</v>
      </c>
      <c r="B45" s="246"/>
      <c r="C45" s="258"/>
      <c r="D45" s="258"/>
      <c r="E45" s="258"/>
      <c r="F45" s="258"/>
      <c r="G45" s="277"/>
      <c r="H45" s="267"/>
      <c r="I45" s="267"/>
      <c r="J45" s="267"/>
      <c r="K45" s="267"/>
      <c r="L45" s="267"/>
      <c r="M45" s="267"/>
      <c r="N45" s="273"/>
      <c r="O45" s="274"/>
      <c r="P45" s="274"/>
      <c r="Q45" s="274"/>
      <c r="R45" s="274"/>
      <c r="S45" s="274"/>
      <c r="T45" s="275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4"/>
      <c r="AF45" s="258"/>
      <c r="AG45" s="258"/>
      <c r="AH45" s="258"/>
      <c r="AI45" s="258"/>
      <c r="AJ45" s="258"/>
      <c r="AK45" s="258"/>
      <c r="AL45" s="258"/>
      <c r="AM45" s="258"/>
      <c r="AN45" s="163"/>
      <c r="AO45" s="164"/>
      <c r="AP45" s="165" t="str">
        <f t="shared" si="1"/>
        <v/>
      </c>
      <c r="AQ45" s="164"/>
      <c r="AR45" s="164"/>
      <c r="AS45" s="165" t="str">
        <f t="shared" si="2"/>
        <v/>
      </c>
      <c r="AT45" s="164"/>
      <c r="AU45" s="166"/>
      <c r="AV45" s="258"/>
      <c r="AW45" s="258"/>
      <c r="AX45" s="258"/>
      <c r="AY45" s="258"/>
      <c r="AZ45" s="258"/>
      <c r="BA45" s="258"/>
      <c r="BB45" s="163"/>
      <c r="BC45" s="164"/>
      <c r="BD45" s="165" t="str">
        <f t="shared" si="3"/>
        <v/>
      </c>
      <c r="BE45" s="164"/>
      <c r="BF45" s="164"/>
      <c r="BG45" s="165" t="str">
        <f t="shared" si="4"/>
        <v/>
      </c>
      <c r="BH45" s="164"/>
      <c r="BI45" s="166"/>
      <c r="BJ45" s="258"/>
      <c r="BK45" s="258"/>
      <c r="BL45" s="258"/>
      <c r="BM45" s="258"/>
      <c r="BN45" s="258"/>
      <c r="BO45" s="258"/>
      <c r="BP45" s="163"/>
      <c r="BQ45" s="164"/>
      <c r="BR45" s="165" t="str">
        <f t="shared" si="5"/>
        <v/>
      </c>
      <c r="BS45" s="164"/>
      <c r="BT45" s="164"/>
      <c r="BU45" s="165" t="str">
        <f t="shared" si="6"/>
        <v/>
      </c>
      <c r="BV45" s="164"/>
      <c r="BW45" s="166"/>
      <c r="BX45" s="258"/>
      <c r="BY45" s="258"/>
      <c r="BZ45" s="258"/>
      <c r="CA45" s="258"/>
      <c r="CB45" s="258"/>
      <c r="CC45" s="258"/>
      <c r="CE45" s="39">
        <f t="shared" si="11"/>
        <v>0</v>
      </c>
      <c r="CF45" s="39">
        <f t="shared" si="12"/>
        <v>0</v>
      </c>
      <c r="CK45" s="39">
        <f t="shared" si="13"/>
        <v>0</v>
      </c>
      <c r="CL45" s="45" t="str">
        <f t="shared" si="7"/>
        <v>種目</v>
      </c>
      <c r="CM45" s="45">
        <f t="shared" si="8"/>
        <v>0</v>
      </c>
      <c r="CN45" s="45">
        <f t="shared" si="9"/>
        <v>0</v>
      </c>
      <c r="CO45" s="45">
        <f t="shared" si="10"/>
        <v>0</v>
      </c>
      <c r="CQ45" s="44"/>
      <c r="CR45" s="89"/>
      <c r="CS45" s="86" t="s">
        <v>190</v>
      </c>
      <c r="CT45" s="86" t="s">
        <v>36</v>
      </c>
      <c r="CU45" s="86" t="s">
        <v>309</v>
      </c>
      <c r="CV45" s="86" t="s">
        <v>352</v>
      </c>
      <c r="CW45" s="44"/>
      <c r="CX45" s="44"/>
      <c r="CY45" s="87">
        <v>2000</v>
      </c>
      <c r="CZ45" s="89" t="s">
        <v>387</v>
      </c>
      <c r="DA45" s="46"/>
      <c r="DB45" s="97">
        <v>31</v>
      </c>
      <c r="DC45" s="97" t="str">
        <f>IF(ISERROR(VLOOKUP(DB45,①初期設定!$Z$55:$AD$201,5,FALSE)),"*",VLOOKUP(DB45,①初期設定!$Z$55:$AD$201,5,FALSE))</f>
        <v>*</v>
      </c>
      <c r="DD45" s="97" t="str">
        <f t="shared" si="15"/>
        <v>*</v>
      </c>
      <c r="DE45" s="97" t="str">
        <f>IF(ISERROR(VLOOKUP(DB45,①初期設定!$AL$55:$AV$201,5,FALSE)),"*",VLOOKUP(DB45,①初期設定!$AL$55:$AV$201,5,FALSE))</f>
        <v>*</v>
      </c>
      <c r="DF45" s="97" t="str">
        <f t="shared" si="15"/>
        <v>*</v>
      </c>
      <c r="DG45" s="97" t="str">
        <f>IF(ISERROR(VLOOKUP(DB45,①初期設定!$AA$55:$AD$201,4,FALSE)),"*",VLOOKUP(DB45,①初期設定!$AA$55:$AD$201,4,FALSE))</f>
        <v>*</v>
      </c>
      <c r="DH45" s="97" t="str">
        <f t="shared" ref="DH45" si="190">IF(ISERROR(RIGHT(DG45,LEN(DG45)-4)),"*",RIGHT(DG45,LEN(DG45)-4))</f>
        <v>*</v>
      </c>
      <c r="DI45" s="97" t="str">
        <f>IF(ISERROR(VLOOKUP(DB45,①初期設定!$AM$55:$AV$201,4,FALSE)),"*",VLOOKUP(DB45,①初期設定!$AM$55:$AV$201,4,FALSE))</f>
        <v>*</v>
      </c>
      <c r="DJ45" s="97" t="str">
        <f t="shared" ref="DJ45" si="191">IF(ISERROR(RIGHT(DI45,LEN(DI45)-4)),"*",RIGHT(DI45,LEN(DI45)-4))</f>
        <v>*</v>
      </c>
      <c r="DK45" s="97" t="str">
        <f>IF(ISERROR(VLOOKUP(DB45,①初期設定!$AB$55:$AD$201,3,FALSE)),"",VLOOKUP(DB45,①初期設定!$AB$55:$AD$201,3,FALSE))</f>
        <v/>
      </c>
      <c r="DL45" s="97" t="str">
        <f t="shared" ref="DL45" si="192">IF(ISERROR(RIGHT(DK45,LEN(DK45)-4)),"*",RIGHT(DK45,LEN(DK45)-4))</f>
        <v>*</v>
      </c>
      <c r="DM45" s="97" t="str">
        <f>IF(ISERROR(VLOOKUP(DB45,①初期設定!$AN$55:$AV$201,3,FALSE)),"*",VLOOKUP(DB45,①初期設定!$AN$55:$AV$201,3,FALSE))</f>
        <v>*</v>
      </c>
      <c r="DN45" s="97" t="str">
        <f t="shared" ref="DN45" si="193">IF(ISERROR(RIGHT(DM45,LEN(DM45)-4)),"*",RIGHT(DM45,LEN(DM45)-4))</f>
        <v>*</v>
      </c>
      <c r="DO45" s="97" t="str">
        <f>IF(ISERROR(VLOOKUP(DB45,①初期設定!$AC$55:$AD$201,2,FALSE)),"",VLOOKUP(DB45,①初期設定!$AC$55:$AD$201,2,FALSE))</f>
        <v/>
      </c>
      <c r="DP45" s="97" t="str">
        <f t="shared" ref="DP45" si="194">IF(ISERROR(RIGHT(DO45,LEN(DO45)-4)),"*",RIGHT(DO45,LEN(DO45)-4))</f>
        <v>*</v>
      </c>
      <c r="DQ45" s="97" t="str">
        <f>IF(ISERROR(VLOOKUP(DB45,①初期設定!$AO$55:$AV$201,2,FALSE)),"*",VLOOKUP(DB45,①初期設定!$AO$55:$AV$201,2,FALSE))</f>
        <v>*</v>
      </c>
      <c r="DR45" s="97" t="str">
        <f t="shared" ref="DR45" si="195">IF(ISERROR(RIGHT(DQ45,LEN(DQ45)-4)),"*",RIGHT(DQ45,LEN(DQ45)-4))</f>
        <v>*</v>
      </c>
      <c r="DS45" s="46"/>
      <c r="DT45" s="46"/>
      <c r="DU45" s="42"/>
      <c r="DV45" s="42"/>
      <c r="DW45" s="42"/>
      <c r="DX45" s="42"/>
    </row>
    <row r="46" spans="1:128" ht="12" customHeight="1">
      <c r="A46" s="246">
        <v>33</v>
      </c>
      <c r="B46" s="246"/>
      <c r="C46" s="258"/>
      <c r="D46" s="258"/>
      <c r="E46" s="258"/>
      <c r="F46" s="258"/>
      <c r="G46" s="277"/>
      <c r="H46" s="267"/>
      <c r="I46" s="267"/>
      <c r="J46" s="267"/>
      <c r="K46" s="267"/>
      <c r="L46" s="267"/>
      <c r="M46" s="267"/>
      <c r="N46" s="273"/>
      <c r="O46" s="274"/>
      <c r="P46" s="274"/>
      <c r="Q46" s="274"/>
      <c r="R46" s="274"/>
      <c r="S46" s="274"/>
      <c r="T46" s="275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4"/>
      <c r="AF46" s="258"/>
      <c r="AG46" s="258"/>
      <c r="AH46" s="258"/>
      <c r="AI46" s="258"/>
      <c r="AJ46" s="258"/>
      <c r="AK46" s="258"/>
      <c r="AL46" s="258"/>
      <c r="AM46" s="258"/>
      <c r="AN46" s="163"/>
      <c r="AO46" s="164"/>
      <c r="AP46" s="165" t="str">
        <f t="shared" si="1"/>
        <v/>
      </c>
      <c r="AQ46" s="164"/>
      <c r="AR46" s="164"/>
      <c r="AS46" s="165" t="str">
        <f t="shared" si="2"/>
        <v/>
      </c>
      <c r="AT46" s="164"/>
      <c r="AU46" s="166"/>
      <c r="AV46" s="258"/>
      <c r="AW46" s="258"/>
      <c r="AX46" s="258"/>
      <c r="AY46" s="258"/>
      <c r="AZ46" s="258"/>
      <c r="BA46" s="258"/>
      <c r="BB46" s="163"/>
      <c r="BC46" s="164"/>
      <c r="BD46" s="165" t="str">
        <f t="shared" si="3"/>
        <v/>
      </c>
      <c r="BE46" s="164"/>
      <c r="BF46" s="164"/>
      <c r="BG46" s="165" t="str">
        <f t="shared" si="4"/>
        <v/>
      </c>
      <c r="BH46" s="164"/>
      <c r="BI46" s="166"/>
      <c r="BJ46" s="258"/>
      <c r="BK46" s="258"/>
      <c r="BL46" s="258"/>
      <c r="BM46" s="258"/>
      <c r="BN46" s="258"/>
      <c r="BO46" s="258"/>
      <c r="BP46" s="163"/>
      <c r="BQ46" s="164"/>
      <c r="BR46" s="165" t="str">
        <f t="shared" si="5"/>
        <v/>
      </c>
      <c r="BS46" s="164"/>
      <c r="BT46" s="164"/>
      <c r="BU46" s="165" t="str">
        <f t="shared" si="6"/>
        <v/>
      </c>
      <c r="BV46" s="164"/>
      <c r="BW46" s="166"/>
      <c r="BX46" s="258"/>
      <c r="BY46" s="258"/>
      <c r="BZ46" s="258"/>
      <c r="CA46" s="258"/>
      <c r="CB46" s="258"/>
      <c r="CC46" s="258"/>
      <c r="CE46" s="39">
        <f t="shared" si="11"/>
        <v>0</v>
      </c>
      <c r="CF46" s="39">
        <f t="shared" si="12"/>
        <v>0</v>
      </c>
      <c r="CK46" s="39">
        <f t="shared" si="13"/>
        <v>0</v>
      </c>
      <c r="CL46" s="45" t="str">
        <f t="shared" si="7"/>
        <v>種目</v>
      </c>
      <c r="CM46" s="45">
        <f t="shared" si="8"/>
        <v>0</v>
      </c>
      <c r="CN46" s="45">
        <f t="shared" si="9"/>
        <v>0</v>
      </c>
      <c r="CO46" s="45">
        <f t="shared" si="10"/>
        <v>0</v>
      </c>
      <c r="CQ46" s="44"/>
      <c r="CR46" s="89"/>
      <c r="CS46" s="86" t="s">
        <v>191</v>
      </c>
      <c r="CT46" s="86" t="s">
        <v>37</v>
      </c>
      <c r="CU46" s="86" t="s">
        <v>254</v>
      </c>
      <c r="CV46" s="86" t="s">
        <v>353</v>
      </c>
      <c r="CW46" s="44"/>
      <c r="CX46" s="44"/>
      <c r="CY46" s="87">
        <v>2001</v>
      </c>
      <c r="CZ46" s="89" t="s">
        <v>369</v>
      </c>
      <c r="DA46" s="46"/>
      <c r="DB46" s="97">
        <v>32</v>
      </c>
      <c r="DC46" s="97" t="str">
        <f>IF(ISERROR(VLOOKUP(DB46,①初期設定!$Z$55:$AD$201,5,FALSE)),"*",VLOOKUP(DB46,①初期設定!$Z$55:$AD$201,5,FALSE))</f>
        <v>*</v>
      </c>
      <c r="DD46" s="97" t="str">
        <f t="shared" si="15"/>
        <v>*</v>
      </c>
      <c r="DE46" s="97" t="str">
        <f>IF(ISERROR(VLOOKUP(DB46,①初期設定!$AL$55:$AV$201,5,FALSE)),"*",VLOOKUP(DB46,①初期設定!$AL$55:$AV$201,5,FALSE))</f>
        <v>*</v>
      </c>
      <c r="DF46" s="97" t="str">
        <f t="shared" si="15"/>
        <v>*</v>
      </c>
      <c r="DG46" s="97" t="str">
        <f>IF(ISERROR(VLOOKUP(DB46,①初期設定!$AA$55:$AD$201,4,FALSE)),"*",VLOOKUP(DB46,①初期設定!$AA$55:$AD$201,4,FALSE))</f>
        <v>*</v>
      </c>
      <c r="DH46" s="97" t="str">
        <f t="shared" ref="DH46" si="196">IF(ISERROR(RIGHT(DG46,LEN(DG46)-4)),"*",RIGHT(DG46,LEN(DG46)-4))</f>
        <v>*</v>
      </c>
      <c r="DI46" s="97" t="str">
        <f>IF(ISERROR(VLOOKUP(DB46,①初期設定!$AM$55:$AV$201,4,FALSE)),"*",VLOOKUP(DB46,①初期設定!$AM$55:$AV$201,4,FALSE))</f>
        <v>*</v>
      </c>
      <c r="DJ46" s="97" t="str">
        <f t="shared" ref="DJ46" si="197">IF(ISERROR(RIGHT(DI46,LEN(DI46)-4)),"*",RIGHT(DI46,LEN(DI46)-4))</f>
        <v>*</v>
      </c>
      <c r="DK46" s="97" t="str">
        <f>IF(ISERROR(VLOOKUP(DB46,①初期設定!$AB$55:$AD$201,3,FALSE)),"",VLOOKUP(DB46,①初期設定!$AB$55:$AD$201,3,FALSE))</f>
        <v/>
      </c>
      <c r="DL46" s="97" t="str">
        <f t="shared" ref="DL46" si="198">IF(ISERROR(RIGHT(DK46,LEN(DK46)-4)),"*",RIGHT(DK46,LEN(DK46)-4))</f>
        <v>*</v>
      </c>
      <c r="DM46" s="97" t="str">
        <f>IF(ISERROR(VLOOKUP(DB46,①初期設定!$AN$55:$AV$201,3,FALSE)),"*",VLOOKUP(DB46,①初期設定!$AN$55:$AV$201,3,FALSE))</f>
        <v>*</v>
      </c>
      <c r="DN46" s="97" t="str">
        <f t="shared" ref="DN46" si="199">IF(ISERROR(RIGHT(DM46,LEN(DM46)-4)),"*",RIGHT(DM46,LEN(DM46)-4))</f>
        <v>*</v>
      </c>
      <c r="DO46" s="97" t="str">
        <f>IF(ISERROR(VLOOKUP(DB46,①初期設定!$AC$55:$AD$201,2,FALSE)),"",VLOOKUP(DB46,①初期設定!$AC$55:$AD$201,2,FALSE))</f>
        <v/>
      </c>
      <c r="DP46" s="97" t="str">
        <f t="shared" ref="DP46" si="200">IF(ISERROR(RIGHT(DO46,LEN(DO46)-4)),"*",RIGHT(DO46,LEN(DO46)-4))</f>
        <v>*</v>
      </c>
      <c r="DQ46" s="97" t="str">
        <f>IF(ISERROR(VLOOKUP(DB46,①初期設定!$AO$55:$AV$201,2,FALSE)),"*",VLOOKUP(DB46,①初期設定!$AO$55:$AV$201,2,FALSE))</f>
        <v>*</v>
      </c>
      <c r="DR46" s="97" t="str">
        <f t="shared" ref="DR46" si="201">IF(ISERROR(RIGHT(DQ46,LEN(DQ46)-4)),"*",RIGHT(DQ46,LEN(DQ46)-4))</f>
        <v>*</v>
      </c>
      <c r="DS46" s="46"/>
      <c r="DT46" s="46"/>
      <c r="DU46" s="42"/>
      <c r="DV46" s="42"/>
      <c r="DW46" s="42"/>
      <c r="DX46" s="42"/>
    </row>
    <row r="47" spans="1:128" ht="12" customHeight="1">
      <c r="A47" s="246">
        <v>34</v>
      </c>
      <c r="B47" s="246"/>
      <c r="C47" s="244"/>
      <c r="D47" s="244"/>
      <c r="E47" s="244"/>
      <c r="F47" s="244"/>
      <c r="G47" s="276"/>
      <c r="H47" s="268"/>
      <c r="I47" s="268"/>
      <c r="J47" s="268"/>
      <c r="K47" s="268"/>
      <c r="L47" s="268"/>
      <c r="M47" s="268"/>
      <c r="N47" s="270"/>
      <c r="O47" s="271"/>
      <c r="P47" s="271"/>
      <c r="Q47" s="271"/>
      <c r="R47" s="271"/>
      <c r="S47" s="271"/>
      <c r="T47" s="272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5"/>
      <c r="AF47" s="244"/>
      <c r="AG47" s="244"/>
      <c r="AH47" s="244"/>
      <c r="AI47" s="244"/>
      <c r="AJ47" s="244"/>
      <c r="AK47" s="244"/>
      <c r="AL47" s="244"/>
      <c r="AM47" s="244"/>
      <c r="AN47" s="150"/>
      <c r="AO47" s="151"/>
      <c r="AP47" s="152" t="str">
        <f t="shared" si="1"/>
        <v/>
      </c>
      <c r="AQ47" s="151"/>
      <c r="AR47" s="151"/>
      <c r="AS47" s="152" t="str">
        <f t="shared" si="2"/>
        <v/>
      </c>
      <c r="AT47" s="151"/>
      <c r="AU47" s="153"/>
      <c r="AV47" s="244"/>
      <c r="AW47" s="244"/>
      <c r="AX47" s="244"/>
      <c r="AY47" s="244"/>
      <c r="AZ47" s="244"/>
      <c r="BA47" s="244"/>
      <c r="BB47" s="150"/>
      <c r="BC47" s="151"/>
      <c r="BD47" s="152" t="str">
        <f t="shared" si="3"/>
        <v/>
      </c>
      <c r="BE47" s="151"/>
      <c r="BF47" s="151"/>
      <c r="BG47" s="152" t="str">
        <f t="shared" si="4"/>
        <v/>
      </c>
      <c r="BH47" s="151"/>
      <c r="BI47" s="153"/>
      <c r="BJ47" s="244"/>
      <c r="BK47" s="244"/>
      <c r="BL47" s="244"/>
      <c r="BM47" s="244"/>
      <c r="BN47" s="244"/>
      <c r="BO47" s="244"/>
      <c r="BP47" s="150"/>
      <c r="BQ47" s="151"/>
      <c r="BR47" s="152" t="str">
        <f t="shared" si="5"/>
        <v/>
      </c>
      <c r="BS47" s="151"/>
      <c r="BT47" s="151"/>
      <c r="BU47" s="152" t="str">
        <f t="shared" si="6"/>
        <v/>
      </c>
      <c r="BV47" s="151"/>
      <c r="BW47" s="153"/>
      <c r="BX47" s="244"/>
      <c r="BY47" s="244"/>
      <c r="BZ47" s="244"/>
      <c r="CA47" s="244"/>
      <c r="CB47" s="244"/>
      <c r="CC47" s="244"/>
      <c r="CE47" s="39">
        <f t="shared" si="11"/>
        <v>0</v>
      </c>
      <c r="CF47" s="39">
        <f t="shared" si="12"/>
        <v>0</v>
      </c>
      <c r="CK47" s="39">
        <f t="shared" si="13"/>
        <v>0</v>
      </c>
      <c r="CL47" s="45" t="str">
        <f t="shared" si="7"/>
        <v>種目</v>
      </c>
      <c r="CM47" s="45">
        <f t="shared" si="8"/>
        <v>0</v>
      </c>
      <c r="CN47" s="45">
        <f t="shared" si="9"/>
        <v>0</v>
      </c>
      <c r="CO47" s="45">
        <f t="shared" si="10"/>
        <v>0</v>
      </c>
      <c r="CQ47" s="44"/>
      <c r="CR47" s="89"/>
      <c r="CS47" s="86" t="s">
        <v>192</v>
      </c>
      <c r="CT47" s="86" t="s">
        <v>109</v>
      </c>
      <c r="CU47" s="86" t="s">
        <v>334</v>
      </c>
      <c r="CV47" s="86" t="s">
        <v>320</v>
      </c>
      <c r="CW47" s="44"/>
      <c r="CX47" s="44"/>
      <c r="CY47" s="87">
        <v>2002</v>
      </c>
      <c r="CZ47" s="89" t="s">
        <v>388</v>
      </c>
      <c r="DA47" s="46"/>
      <c r="DB47" s="97">
        <v>33</v>
      </c>
      <c r="DC47" s="97" t="str">
        <f>IF(ISERROR(VLOOKUP(DB47,①初期設定!$Z$55:$AD$201,5,FALSE)),"*",VLOOKUP(DB47,①初期設定!$Z$55:$AD$201,5,FALSE))</f>
        <v>*</v>
      </c>
      <c r="DD47" s="97" t="str">
        <f t="shared" si="15"/>
        <v>*</v>
      </c>
      <c r="DE47" s="97" t="str">
        <f>IF(ISERROR(VLOOKUP(DB47,①初期設定!$AL$55:$AV$201,5,FALSE)),"*",VLOOKUP(DB47,①初期設定!$AL$55:$AV$201,5,FALSE))</f>
        <v>*</v>
      </c>
      <c r="DF47" s="97" t="str">
        <f t="shared" si="15"/>
        <v>*</v>
      </c>
      <c r="DG47" s="97" t="str">
        <f>IF(ISERROR(VLOOKUP(DB47,①初期設定!$AA$55:$AD$201,4,FALSE)),"*",VLOOKUP(DB47,①初期設定!$AA$55:$AD$201,4,FALSE))</f>
        <v>*</v>
      </c>
      <c r="DH47" s="97" t="str">
        <f t="shared" ref="DH47" si="202">IF(ISERROR(RIGHT(DG47,LEN(DG47)-4)),"*",RIGHT(DG47,LEN(DG47)-4))</f>
        <v>*</v>
      </c>
      <c r="DI47" s="97" t="str">
        <f>IF(ISERROR(VLOOKUP(DB47,①初期設定!$AM$55:$AV$201,4,FALSE)),"*",VLOOKUP(DB47,①初期設定!$AM$55:$AV$201,4,FALSE))</f>
        <v>*</v>
      </c>
      <c r="DJ47" s="97" t="str">
        <f t="shared" ref="DJ47" si="203">IF(ISERROR(RIGHT(DI47,LEN(DI47)-4)),"*",RIGHT(DI47,LEN(DI47)-4))</f>
        <v>*</v>
      </c>
      <c r="DK47" s="97" t="str">
        <f>IF(ISERROR(VLOOKUP(DB47,①初期設定!$AB$55:$AD$201,3,FALSE)),"",VLOOKUP(DB47,①初期設定!$AB$55:$AD$201,3,FALSE))</f>
        <v/>
      </c>
      <c r="DL47" s="97" t="str">
        <f t="shared" ref="DL47" si="204">IF(ISERROR(RIGHT(DK47,LEN(DK47)-4)),"*",RIGHT(DK47,LEN(DK47)-4))</f>
        <v>*</v>
      </c>
      <c r="DM47" s="97" t="str">
        <f>IF(ISERROR(VLOOKUP(DB47,①初期設定!$AN$55:$AV$201,3,FALSE)),"*",VLOOKUP(DB47,①初期設定!$AN$55:$AV$201,3,FALSE))</f>
        <v>*</v>
      </c>
      <c r="DN47" s="97" t="str">
        <f t="shared" ref="DN47" si="205">IF(ISERROR(RIGHT(DM47,LEN(DM47)-4)),"*",RIGHT(DM47,LEN(DM47)-4))</f>
        <v>*</v>
      </c>
      <c r="DO47" s="97" t="str">
        <f>IF(ISERROR(VLOOKUP(DB47,①初期設定!$AC$55:$AD$201,2,FALSE)),"",VLOOKUP(DB47,①初期設定!$AC$55:$AD$201,2,FALSE))</f>
        <v/>
      </c>
      <c r="DP47" s="97" t="str">
        <f t="shared" ref="DP47" si="206">IF(ISERROR(RIGHT(DO47,LEN(DO47)-4)),"*",RIGHT(DO47,LEN(DO47)-4))</f>
        <v>*</v>
      </c>
      <c r="DQ47" s="97" t="str">
        <f>IF(ISERROR(VLOOKUP(DB47,①初期設定!$AO$55:$AV$201,2,FALSE)),"*",VLOOKUP(DB47,①初期設定!$AO$55:$AV$201,2,FALSE))</f>
        <v>*</v>
      </c>
      <c r="DR47" s="97" t="str">
        <f t="shared" ref="DR47" si="207">IF(ISERROR(RIGHT(DQ47,LEN(DQ47)-4)),"*",RIGHT(DQ47,LEN(DQ47)-4))</f>
        <v>*</v>
      </c>
      <c r="DS47" s="46"/>
      <c r="DT47" s="46"/>
      <c r="DU47" s="42"/>
      <c r="DV47" s="42"/>
      <c r="DW47" s="42"/>
      <c r="DX47" s="42"/>
    </row>
    <row r="48" spans="1:128" ht="12" customHeight="1">
      <c r="A48" s="246">
        <v>35</v>
      </c>
      <c r="B48" s="246"/>
      <c r="C48" s="244"/>
      <c r="D48" s="244"/>
      <c r="E48" s="244"/>
      <c r="F48" s="244"/>
      <c r="G48" s="276"/>
      <c r="H48" s="268"/>
      <c r="I48" s="268"/>
      <c r="J48" s="268"/>
      <c r="K48" s="268"/>
      <c r="L48" s="268"/>
      <c r="M48" s="268"/>
      <c r="N48" s="270"/>
      <c r="O48" s="271"/>
      <c r="P48" s="271"/>
      <c r="Q48" s="271"/>
      <c r="R48" s="271"/>
      <c r="S48" s="271"/>
      <c r="T48" s="272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5"/>
      <c r="AF48" s="244"/>
      <c r="AG48" s="244"/>
      <c r="AH48" s="244"/>
      <c r="AI48" s="244"/>
      <c r="AJ48" s="244"/>
      <c r="AK48" s="244"/>
      <c r="AL48" s="244"/>
      <c r="AM48" s="244"/>
      <c r="AN48" s="150"/>
      <c r="AO48" s="151"/>
      <c r="AP48" s="152" t="str">
        <f t="shared" si="1"/>
        <v/>
      </c>
      <c r="AQ48" s="151"/>
      <c r="AR48" s="151"/>
      <c r="AS48" s="152" t="str">
        <f t="shared" si="2"/>
        <v/>
      </c>
      <c r="AT48" s="151"/>
      <c r="AU48" s="153"/>
      <c r="AV48" s="244"/>
      <c r="AW48" s="244"/>
      <c r="AX48" s="244"/>
      <c r="AY48" s="244"/>
      <c r="AZ48" s="244"/>
      <c r="BA48" s="244"/>
      <c r="BB48" s="150"/>
      <c r="BC48" s="151"/>
      <c r="BD48" s="152" t="str">
        <f t="shared" si="3"/>
        <v/>
      </c>
      <c r="BE48" s="151"/>
      <c r="BF48" s="151"/>
      <c r="BG48" s="152" t="str">
        <f t="shared" si="4"/>
        <v/>
      </c>
      <c r="BH48" s="151"/>
      <c r="BI48" s="153"/>
      <c r="BJ48" s="244"/>
      <c r="BK48" s="244"/>
      <c r="BL48" s="244"/>
      <c r="BM48" s="244"/>
      <c r="BN48" s="244"/>
      <c r="BO48" s="244"/>
      <c r="BP48" s="150"/>
      <c r="BQ48" s="151"/>
      <c r="BR48" s="152" t="str">
        <f t="shared" si="5"/>
        <v/>
      </c>
      <c r="BS48" s="151"/>
      <c r="BT48" s="151"/>
      <c r="BU48" s="152" t="str">
        <f t="shared" si="6"/>
        <v/>
      </c>
      <c r="BV48" s="151"/>
      <c r="BW48" s="153"/>
      <c r="BX48" s="244"/>
      <c r="BY48" s="244"/>
      <c r="BZ48" s="244"/>
      <c r="CA48" s="244"/>
      <c r="CB48" s="244"/>
      <c r="CC48" s="244"/>
      <c r="CE48" s="39">
        <f t="shared" si="11"/>
        <v>0</v>
      </c>
      <c r="CF48" s="39">
        <f t="shared" si="12"/>
        <v>0</v>
      </c>
      <c r="CK48" s="39">
        <f t="shared" si="13"/>
        <v>0</v>
      </c>
      <c r="CL48" s="45" t="str">
        <f t="shared" si="7"/>
        <v>種目</v>
      </c>
      <c r="CM48" s="45">
        <f t="shared" si="8"/>
        <v>0</v>
      </c>
      <c r="CN48" s="45">
        <f t="shared" si="9"/>
        <v>0</v>
      </c>
      <c r="CO48" s="45">
        <f t="shared" si="10"/>
        <v>0</v>
      </c>
      <c r="CQ48" s="44"/>
      <c r="CR48" s="89"/>
      <c r="CS48" s="86" t="s">
        <v>193</v>
      </c>
      <c r="CT48" s="86" t="s">
        <v>110</v>
      </c>
      <c r="CU48" s="86" t="s">
        <v>253</v>
      </c>
      <c r="CV48" s="86" t="s">
        <v>319</v>
      </c>
      <c r="CW48" s="44"/>
      <c r="CX48" s="44"/>
      <c r="CY48" s="87">
        <v>2003</v>
      </c>
      <c r="CZ48" s="89" t="s">
        <v>389</v>
      </c>
      <c r="DA48" s="46"/>
      <c r="DB48" s="97">
        <v>34</v>
      </c>
      <c r="DC48" s="97" t="str">
        <f>IF(ISERROR(VLOOKUP(DB48,①初期設定!$Z$55:$AD$201,5,FALSE)),"*",VLOOKUP(DB48,①初期設定!$Z$55:$AD$201,5,FALSE))</f>
        <v>*</v>
      </c>
      <c r="DD48" s="97" t="str">
        <f t="shared" si="15"/>
        <v>*</v>
      </c>
      <c r="DE48" s="97" t="str">
        <f>IF(ISERROR(VLOOKUP(DB48,①初期設定!$AL$55:$AV$201,5,FALSE)),"*",VLOOKUP(DB48,①初期設定!$AL$55:$AV$201,5,FALSE))</f>
        <v>*</v>
      </c>
      <c r="DF48" s="97" t="str">
        <f t="shared" si="15"/>
        <v>*</v>
      </c>
      <c r="DG48" s="97" t="str">
        <f>IF(ISERROR(VLOOKUP(DB48,①初期設定!$AA$55:$AD$201,4,FALSE)),"*",VLOOKUP(DB48,①初期設定!$AA$55:$AD$201,4,FALSE))</f>
        <v>*</v>
      </c>
      <c r="DH48" s="97" t="str">
        <f t="shared" ref="DH48" si="208">IF(ISERROR(RIGHT(DG48,LEN(DG48)-4)),"*",RIGHT(DG48,LEN(DG48)-4))</f>
        <v>*</v>
      </c>
      <c r="DI48" s="97" t="str">
        <f>IF(ISERROR(VLOOKUP(DB48,①初期設定!$AM$55:$AV$201,4,FALSE)),"*",VLOOKUP(DB48,①初期設定!$AM$55:$AV$201,4,FALSE))</f>
        <v>*</v>
      </c>
      <c r="DJ48" s="97" t="str">
        <f t="shared" ref="DJ48" si="209">IF(ISERROR(RIGHT(DI48,LEN(DI48)-4)),"*",RIGHT(DI48,LEN(DI48)-4))</f>
        <v>*</v>
      </c>
      <c r="DK48" s="97" t="str">
        <f>IF(ISERROR(VLOOKUP(DB48,①初期設定!$AB$55:$AD$201,3,FALSE)),"",VLOOKUP(DB48,①初期設定!$AB$55:$AD$201,3,FALSE))</f>
        <v/>
      </c>
      <c r="DL48" s="97" t="str">
        <f t="shared" ref="DL48" si="210">IF(ISERROR(RIGHT(DK48,LEN(DK48)-4)),"*",RIGHT(DK48,LEN(DK48)-4))</f>
        <v>*</v>
      </c>
      <c r="DM48" s="97" t="str">
        <f>IF(ISERROR(VLOOKUP(DB48,①初期設定!$AN$55:$AV$201,3,FALSE)),"*",VLOOKUP(DB48,①初期設定!$AN$55:$AV$201,3,FALSE))</f>
        <v>*</v>
      </c>
      <c r="DN48" s="97" t="str">
        <f t="shared" ref="DN48" si="211">IF(ISERROR(RIGHT(DM48,LEN(DM48)-4)),"*",RIGHT(DM48,LEN(DM48)-4))</f>
        <v>*</v>
      </c>
      <c r="DO48" s="97" t="str">
        <f>IF(ISERROR(VLOOKUP(DB48,①初期設定!$AC$55:$AD$201,2,FALSE)),"",VLOOKUP(DB48,①初期設定!$AC$55:$AD$201,2,FALSE))</f>
        <v/>
      </c>
      <c r="DP48" s="97" t="str">
        <f t="shared" ref="DP48" si="212">IF(ISERROR(RIGHT(DO48,LEN(DO48)-4)),"*",RIGHT(DO48,LEN(DO48)-4))</f>
        <v>*</v>
      </c>
      <c r="DQ48" s="97" t="str">
        <f>IF(ISERROR(VLOOKUP(DB48,①初期設定!$AO$55:$AV$201,2,FALSE)),"*",VLOOKUP(DB48,①初期設定!$AO$55:$AV$201,2,FALSE))</f>
        <v>*</v>
      </c>
      <c r="DR48" s="97" t="str">
        <f t="shared" ref="DR48" si="213">IF(ISERROR(RIGHT(DQ48,LEN(DQ48)-4)),"*",RIGHT(DQ48,LEN(DQ48)-4))</f>
        <v>*</v>
      </c>
      <c r="DS48" s="46"/>
      <c r="DT48" s="46"/>
      <c r="DU48" s="42"/>
      <c r="DV48" s="42"/>
      <c r="DW48" s="42"/>
      <c r="DX48" s="42"/>
    </row>
    <row r="49" spans="1:128" ht="12" customHeight="1">
      <c r="A49" s="246">
        <v>36</v>
      </c>
      <c r="B49" s="246"/>
      <c r="C49" s="258"/>
      <c r="D49" s="258"/>
      <c r="E49" s="258"/>
      <c r="F49" s="258"/>
      <c r="G49" s="277"/>
      <c r="H49" s="267"/>
      <c r="I49" s="267"/>
      <c r="J49" s="267"/>
      <c r="K49" s="267"/>
      <c r="L49" s="267"/>
      <c r="M49" s="267"/>
      <c r="N49" s="273"/>
      <c r="O49" s="274"/>
      <c r="P49" s="274"/>
      <c r="Q49" s="274"/>
      <c r="R49" s="274"/>
      <c r="S49" s="274"/>
      <c r="T49" s="275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4"/>
      <c r="AF49" s="258"/>
      <c r="AG49" s="258"/>
      <c r="AH49" s="258"/>
      <c r="AI49" s="258"/>
      <c r="AJ49" s="258"/>
      <c r="AK49" s="258"/>
      <c r="AL49" s="258"/>
      <c r="AM49" s="258"/>
      <c r="AN49" s="163"/>
      <c r="AO49" s="164"/>
      <c r="AP49" s="165" t="str">
        <f t="shared" si="1"/>
        <v/>
      </c>
      <c r="AQ49" s="164"/>
      <c r="AR49" s="164"/>
      <c r="AS49" s="165" t="str">
        <f t="shared" si="2"/>
        <v/>
      </c>
      <c r="AT49" s="164"/>
      <c r="AU49" s="166"/>
      <c r="AV49" s="258"/>
      <c r="AW49" s="258"/>
      <c r="AX49" s="258"/>
      <c r="AY49" s="258"/>
      <c r="AZ49" s="258"/>
      <c r="BA49" s="258"/>
      <c r="BB49" s="163"/>
      <c r="BC49" s="164"/>
      <c r="BD49" s="165" t="str">
        <f t="shared" si="3"/>
        <v/>
      </c>
      <c r="BE49" s="164"/>
      <c r="BF49" s="164"/>
      <c r="BG49" s="165" t="str">
        <f t="shared" si="4"/>
        <v/>
      </c>
      <c r="BH49" s="164"/>
      <c r="BI49" s="166"/>
      <c r="BJ49" s="258"/>
      <c r="BK49" s="258"/>
      <c r="BL49" s="258"/>
      <c r="BM49" s="258"/>
      <c r="BN49" s="258"/>
      <c r="BO49" s="258"/>
      <c r="BP49" s="163"/>
      <c r="BQ49" s="164"/>
      <c r="BR49" s="165" t="str">
        <f t="shared" si="5"/>
        <v/>
      </c>
      <c r="BS49" s="164"/>
      <c r="BT49" s="164"/>
      <c r="BU49" s="165" t="str">
        <f t="shared" si="6"/>
        <v/>
      </c>
      <c r="BV49" s="164"/>
      <c r="BW49" s="166"/>
      <c r="BX49" s="258"/>
      <c r="BY49" s="258"/>
      <c r="BZ49" s="258"/>
      <c r="CA49" s="258"/>
      <c r="CB49" s="258"/>
      <c r="CC49" s="258"/>
      <c r="CE49" s="39">
        <f t="shared" si="11"/>
        <v>0</v>
      </c>
      <c r="CF49" s="39">
        <f t="shared" si="12"/>
        <v>0</v>
      </c>
      <c r="CK49" s="39">
        <f t="shared" si="13"/>
        <v>0</v>
      </c>
      <c r="CL49" s="45" t="str">
        <f t="shared" si="7"/>
        <v>種目</v>
      </c>
      <c r="CM49" s="45">
        <f t="shared" si="8"/>
        <v>0</v>
      </c>
      <c r="CN49" s="45">
        <f t="shared" si="9"/>
        <v>0</v>
      </c>
      <c r="CO49" s="45">
        <f t="shared" si="10"/>
        <v>0</v>
      </c>
      <c r="CQ49" s="44"/>
      <c r="CR49" s="89"/>
      <c r="CS49" s="89" t="s">
        <v>307</v>
      </c>
      <c r="CT49" s="86" t="s">
        <v>197</v>
      </c>
      <c r="CU49" s="86"/>
      <c r="CV49" s="86" t="s">
        <v>318</v>
      </c>
      <c r="CW49" s="44"/>
      <c r="CX49" s="44"/>
      <c r="CY49" s="87">
        <v>2004</v>
      </c>
      <c r="CZ49" s="89" t="s">
        <v>390</v>
      </c>
      <c r="DA49" s="46"/>
      <c r="DB49" s="97">
        <v>35</v>
      </c>
      <c r="DC49" s="97" t="str">
        <f>IF(ISERROR(VLOOKUP(DB49,①初期設定!$Z$55:$AD$201,5,FALSE)),"*",VLOOKUP(DB49,①初期設定!$Z$55:$AD$201,5,FALSE))</f>
        <v>*</v>
      </c>
      <c r="DD49" s="97" t="str">
        <f t="shared" si="15"/>
        <v>*</v>
      </c>
      <c r="DE49" s="97" t="str">
        <f>IF(ISERROR(VLOOKUP(DB49,①初期設定!$AL$55:$AV$201,5,FALSE)),"*",VLOOKUP(DB49,①初期設定!$AL$55:$AV$201,5,FALSE))</f>
        <v>*</v>
      </c>
      <c r="DF49" s="97" t="str">
        <f t="shared" si="15"/>
        <v>*</v>
      </c>
      <c r="DG49" s="97" t="str">
        <f>IF(ISERROR(VLOOKUP(DB49,①初期設定!$AA$55:$AD$201,4,FALSE)),"*",VLOOKUP(DB49,①初期設定!$AA$55:$AD$201,4,FALSE))</f>
        <v>*</v>
      </c>
      <c r="DH49" s="97" t="str">
        <f t="shared" ref="DH49" si="214">IF(ISERROR(RIGHT(DG49,LEN(DG49)-4)),"*",RIGHT(DG49,LEN(DG49)-4))</f>
        <v>*</v>
      </c>
      <c r="DI49" s="97" t="str">
        <f>IF(ISERROR(VLOOKUP(DB49,①初期設定!$AM$55:$AV$201,4,FALSE)),"*",VLOOKUP(DB49,①初期設定!$AM$55:$AV$201,4,FALSE))</f>
        <v>*</v>
      </c>
      <c r="DJ49" s="97" t="str">
        <f t="shared" ref="DJ49" si="215">IF(ISERROR(RIGHT(DI49,LEN(DI49)-4)),"*",RIGHT(DI49,LEN(DI49)-4))</f>
        <v>*</v>
      </c>
      <c r="DK49" s="97" t="str">
        <f>IF(ISERROR(VLOOKUP(DB49,①初期設定!$AB$55:$AD$201,3,FALSE)),"",VLOOKUP(DB49,①初期設定!$AB$55:$AD$201,3,FALSE))</f>
        <v/>
      </c>
      <c r="DL49" s="97" t="str">
        <f t="shared" ref="DL49" si="216">IF(ISERROR(RIGHT(DK49,LEN(DK49)-4)),"*",RIGHT(DK49,LEN(DK49)-4))</f>
        <v>*</v>
      </c>
      <c r="DM49" s="97" t="str">
        <f>IF(ISERROR(VLOOKUP(DB49,①初期設定!$AN$55:$AV$201,3,FALSE)),"*",VLOOKUP(DB49,①初期設定!$AN$55:$AV$201,3,FALSE))</f>
        <v>*</v>
      </c>
      <c r="DN49" s="97" t="str">
        <f t="shared" ref="DN49" si="217">IF(ISERROR(RIGHT(DM49,LEN(DM49)-4)),"*",RIGHT(DM49,LEN(DM49)-4))</f>
        <v>*</v>
      </c>
      <c r="DO49" s="97" t="str">
        <f>IF(ISERROR(VLOOKUP(DB49,①初期設定!$AC$55:$AD$201,2,FALSE)),"",VLOOKUP(DB49,①初期設定!$AC$55:$AD$201,2,FALSE))</f>
        <v/>
      </c>
      <c r="DP49" s="97" t="str">
        <f t="shared" ref="DP49" si="218">IF(ISERROR(RIGHT(DO49,LEN(DO49)-4)),"*",RIGHT(DO49,LEN(DO49)-4))</f>
        <v>*</v>
      </c>
      <c r="DQ49" s="97" t="str">
        <f>IF(ISERROR(VLOOKUP(DB49,①初期設定!$AO$55:$AV$201,2,FALSE)),"*",VLOOKUP(DB49,①初期設定!$AO$55:$AV$201,2,FALSE))</f>
        <v>*</v>
      </c>
      <c r="DR49" s="97" t="str">
        <f t="shared" ref="DR49" si="219">IF(ISERROR(RIGHT(DQ49,LEN(DQ49)-4)),"*",RIGHT(DQ49,LEN(DQ49)-4))</f>
        <v>*</v>
      </c>
      <c r="DS49" s="46"/>
      <c r="DT49" s="46"/>
      <c r="DU49" s="42"/>
      <c r="DV49" s="42"/>
      <c r="DW49" s="42"/>
      <c r="DX49" s="42"/>
    </row>
    <row r="50" spans="1:128" ht="12" customHeight="1">
      <c r="A50" s="246">
        <v>37</v>
      </c>
      <c r="B50" s="246"/>
      <c r="C50" s="258"/>
      <c r="D50" s="258"/>
      <c r="E50" s="258"/>
      <c r="F50" s="258"/>
      <c r="G50" s="27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4"/>
      <c r="AF50" s="258"/>
      <c r="AG50" s="258"/>
      <c r="AH50" s="258"/>
      <c r="AI50" s="258"/>
      <c r="AJ50" s="258"/>
      <c r="AK50" s="258"/>
      <c r="AL50" s="258"/>
      <c r="AM50" s="258"/>
      <c r="AN50" s="163"/>
      <c r="AO50" s="164"/>
      <c r="AP50" s="165" t="str">
        <f t="shared" si="1"/>
        <v/>
      </c>
      <c r="AQ50" s="164"/>
      <c r="AR50" s="164"/>
      <c r="AS50" s="165" t="str">
        <f t="shared" si="2"/>
        <v/>
      </c>
      <c r="AT50" s="164"/>
      <c r="AU50" s="166"/>
      <c r="AV50" s="258"/>
      <c r="AW50" s="258"/>
      <c r="AX50" s="258"/>
      <c r="AY50" s="258"/>
      <c r="AZ50" s="258"/>
      <c r="BA50" s="258"/>
      <c r="BB50" s="163"/>
      <c r="BC50" s="164"/>
      <c r="BD50" s="165" t="str">
        <f t="shared" si="3"/>
        <v/>
      </c>
      <c r="BE50" s="164"/>
      <c r="BF50" s="164"/>
      <c r="BG50" s="165" t="str">
        <f t="shared" si="4"/>
        <v/>
      </c>
      <c r="BH50" s="164"/>
      <c r="BI50" s="166"/>
      <c r="BJ50" s="258"/>
      <c r="BK50" s="258"/>
      <c r="BL50" s="258"/>
      <c r="BM50" s="258"/>
      <c r="BN50" s="258"/>
      <c r="BO50" s="258"/>
      <c r="BP50" s="163"/>
      <c r="BQ50" s="164"/>
      <c r="BR50" s="165" t="str">
        <f t="shared" si="5"/>
        <v/>
      </c>
      <c r="BS50" s="164"/>
      <c r="BT50" s="164"/>
      <c r="BU50" s="165" t="str">
        <f t="shared" si="6"/>
        <v/>
      </c>
      <c r="BV50" s="164"/>
      <c r="BW50" s="166"/>
      <c r="BX50" s="258"/>
      <c r="BY50" s="258"/>
      <c r="BZ50" s="258"/>
      <c r="CA50" s="258"/>
      <c r="CB50" s="258"/>
      <c r="CC50" s="258"/>
      <c r="CE50" s="39">
        <f t="shared" si="11"/>
        <v>0</v>
      </c>
      <c r="CF50" s="39">
        <f t="shared" si="12"/>
        <v>0</v>
      </c>
      <c r="CK50" s="39">
        <f t="shared" si="13"/>
        <v>0</v>
      </c>
      <c r="CL50" s="45" t="str">
        <f t="shared" si="7"/>
        <v>種目</v>
      </c>
      <c r="CM50" s="45">
        <f t="shared" si="8"/>
        <v>0</v>
      </c>
      <c r="CN50" s="45">
        <f t="shared" si="9"/>
        <v>0</v>
      </c>
      <c r="CO50" s="45">
        <f t="shared" si="10"/>
        <v>0</v>
      </c>
      <c r="CQ50" s="44"/>
      <c r="CR50" s="89"/>
      <c r="CS50" s="86" t="s">
        <v>258</v>
      </c>
      <c r="CT50" s="86" t="s">
        <v>196</v>
      </c>
      <c r="CU50" s="86"/>
      <c r="CV50" s="86" t="s">
        <v>354</v>
      </c>
      <c r="CW50" s="44"/>
      <c r="CX50" s="44"/>
      <c r="CY50" s="87">
        <v>2005</v>
      </c>
      <c r="CZ50" s="89" t="s">
        <v>391</v>
      </c>
      <c r="DA50" s="46"/>
      <c r="DB50" s="98">
        <v>36</v>
      </c>
      <c r="DC50" s="98" t="str">
        <f>IF(ISERROR(VLOOKUP(DB50,①初期設定!$Z$55:$AD$201,5,FALSE)),"*",VLOOKUP(DB50,①初期設定!$Z$55:$AD$201,5,FALSE))</f>
        <v>*</v>
      </c>
      <c r="DD50" s="98" t="str">
        <f t="shared" si="15"/>
        <v>*</v>
      </c>
      <c r="DE50" s="98" t="str">
        <f>IF(ISERROR(VLOOKUP(DB50,①初期設定!$AL$55:$AV$201,5,FALSE)),"*",VLOOKUP(DB50,①初期設定!$AL$55:$AV$201,5,FALSE))</f>
        <v>*</v>
      </c>
      <c r="DF50" s="98" t="str">
        <f t="shared" si="15"/>
        <v>*</v>
      </c>
      <c r="DG50" s="98" t="str">
        <f>IF(ISERROR(VLOOKUP(DB50,①初期設定!$AA$55:$AD$201,4,FALSE)),"*",VLOOKUP(DB50,①初期設定!$AA$55:$AD$201,4,FALSE))</f>
        <v>*</v>
      </c>
      <c r="DH50" s="98" t="str">
        <f t="shared" ref="DH50" si="220">IF(ISERROR(RIGHT(DG50,LEN(DG50)-4)),"*",RIGHT(DG50,LEN(DG50)-4))</f>
        <v>*</v>
      </c>
      <c r="DI50" s="98" t="str">
        <f>IF(ISERROR(VLOOKUP(DB50,①初期設定!$AM$55:$AV$201,4,FALSE)),"*",VLOOKUP(DB50,①初期設定!$AM$55:$AV$201,4,FALSE))</f>
        <v>*</v>
      </c>
      <c r="DJ50" s="98" t="str">
        <f t="shared" ref="DJ50" si="221">IF(ISERROR(RIGHT(DI50,LEN(DI50)-4)),"*",RIGHT(DI50,LEN(DI50)-4))</f>
        <v>*</v>
      </c>
      <c r="DK50" s="98" t="str">
        <f>IF(ISERROR(VLOOKUP(DB50,①初期設定!$AB$55:$AD$201,3,FALSE)),"",VLOOKUP(DB50,①初期設定!$AB$55:$AD$201,3,FALSE))</f>
        <v/>
      </c>
      <c r="DL50" s="98" t="str">
        <f t="shared" ref="DL50" si="222">IF(ISERROR(RIGHT(DK50,LEN(DK50)-4)),"*",RIGHT(DK50,LEN(DK50)-4))</f>
        <v>*</v>
      </c>
      <c r="DM50" s="98" t="str">
        <f>IF(ISERROR(VLOOKUP(DB50,①初期設定!$AN$55:$AV$201,3,FALSE)),"*",VLOOKUP(DB50,①初期設定!$AN$55:$AV$201,3,FALSE))</f>
        <v>*</v>
      </c>
      <c r="DN50" s="98" t="str">
        <f t="shared" ref="DN50" si="223">IF(ISERROR(RIGHT(DM50,LEN(DM50)-4)),"*",RIGHT(DM50,LEN(DM50)-4))</f>
        <v>*</v>
      </c>
      <c r="DO50" s="98" t="str">
        <f>IF(ISERROR(VLOOKUP(DB50,①初期設定!$AC$55:$AD$201,2,FALSE)),"",VLOOKUP(DB50,①初期設定!$AC$55:$AD$201,2,FALSE))</f>
        <v/>
      </c>
      <c r="DP50" s="98" t="str">
        <f t="shared" ref="DP50" si="224">IF(ISERROR(RIGHT(DO50,LEN(DO50)-4)),"*",RIGHT(DO50,LEN(DO50)-4))</f>
        <v>*</v>
      </c>
      <c r="DQ50" s="98" t="str">
        <f>IF(ISERROR(VLOOKUP(DB50,①初期設定!$AO$55:$AV$201,2,FALSE)),"*",VLOOKUP(DB50,①初期設定!$AO$55:$AV$201,2,FALSE))</f>
        <v>*</v>
      </c>
      <c r="DR50" s="98" t="str">
        <f t="shared" ref="DR50" si="225">IF(ISERROR(RIGHT(DQ50,LEN(DQ50)-4)),"*",RIGHT(DQ50,LEN(DQ50)-4))</f>
        <v>*</v>
      </c>
      <c r="DS50" s="46"/>
      <c r="DT50" s="46"/>
      <c r="DU50" s="42"/>
      <c r="DV50" s="42"/>
      <c r="DW50" s="42"/>
      <c r="DX50" s="42"/>
    </row>
    <row r="51" spans="1:128" ht="12" customHeight="1">
      <c r="A51" s="246">
        <v>38</v>
      </c>
      <c r="B51" s="246"/>
      <c r="C51" s="244"/>
      <c r="D51" s="244"/>
      <c r="E51" s="244"/>
      <c r="F51" s="244"/>
      <c r="G51" s="27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5"/>
      <c r="AF51" s="244"/>
      <c r="AG51" s="244"/>
      <c r="AH51" s="244"/>
      <c r="AI51" s="244"/>
      <c r="AJ51" s="244"/>
      <c r="AK51" s="244"/>
      <c r="AL51" s="244"/>
      <c r="AM51" s="244"/>
      <c r="AN51" s="150"/>
      <c r="AO51" s="151"/>
      <c r="AP51" s="152" t="str">
        <f t="shared" si="1"/>
        <v/>
      </c>
      <c r="AQ51" s="151"/>
      <c r="AR51" s="151"/>
      <c r="AS51" s="152" t="str">
        <f t="shared" si="2"/>
        <v/>
      </c>
      <c r="AT51" s="151"/>
      <c r="AU51" s="153"/>
      <c r="AV51" s="244"/>
      <c r="AW51" s="244"/>
      <c r="AX51" s="244"/>
      <c r="AY51" s="244"/>
      <c r="AZ51" s="244"/>
      <c r="BA51" s="244"/>
      <c r="BB51" s="150"/>
      <c r="BC51" s="151"/>
      <c r="BD51" s="152" t="str">
        <f t="shared" si="3"/>
        <v/>
      </c>
      <c r="BE51" s="151"/>
      <c r="BF51" s="151"/>
      <c r="BG51" s="152" t="str">
        <f t="shared" si="4"/>
        <v/>
      </c>
      <c r="BH51" s="151"/>
      <c r="BI51" s="153"/>
      <c r="BJ51" s="244"/>
      <c r="BK51" s="244"/>
      <c r="BL51" s="244"/>
      <c r="BM51" s="244"/>
      <c r="BN51" s="244"/>
      <c r="BO51" s="244"/>
      <c r="BP51" s="150"/>
      <c r="BQ51" s="151"/>
      <c r="BR51" s="152" t="str">
        <f t="shared" si="5"/>
        <v/>
      </c>
      <c r="BS51" s="151"/>
      <c r="BT51" s="151"/>
      <c r="BU51" s="152" t="str">
        <f t="shared" si="6"/>
        <v/>
      </c>
      <c r="BV51" s="151"/>
      <c r="BW51" s="153"/>
      <c r="BX51" s="244"/>
      <c r="BY51" s="244"/>
      <c r="BZ51" s="244"/>
      <c r="CA51" s="244"/>
      <c r="CB51" s="244"/>
      <c r="CC51" s="244"/>
      <c r="CE51" s="39">
        <f t="shared" si="11"/>
        <v>0</v>
      </c>
      <c r="CF51" s="39">
        <f t="shared" si="12"/>
        <v>0</v>
      </c>
      <c r="CK51" s="39">
        <f t="shared" si="13"/>
        <v>0</v>
      </c>
      <c r="CL51" s="45" t="str">
        <f t="shared" si="7"/>
        <v>種目</v>
      </c>
      <c r="CM51" s="45">
        <f t="shared" si="8"/>
        <v>0</v>
      </c>
      <c r="CN51" s="45">
        <f t="shared" si="9"/>
        <v>0</v>
      </c>
      <c r="CO51" s="45">
        <f t="shared" si="10"/>
        <v>0</v>
      </c>
      <c r="CQ51" s="44"/>
      <c r="CR51" s="89"/>
      <c r="CS51" s="86" t="s">
        <v>308</v>
      </c>
      <c r="CT51" s="86" t="s">
        <v>198</v>
      </c>
      <c r="CU51" s="86"/>
      <c r="CV51" s="86" t="s">
        <v>202</v>
      </c>
      <c r="CW51" s="44"/>
      <c r="CX51" s="44"/>
      <c r="CY51" s="87">
        <v>2006</v>
      </c>
      <c r="CZ51" s="89" t="s">
        <v>392</v>
      </c>
      <c r="DA51" s="46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6"/>
      <c r="DT51" s="46"/>
      <c r="DU51" s="42"/>
      <c r="DV51" s="42"/>
      <c r="DW51" s="42"/>
      <c r="DX51" s="42"/>
    </row>
    <row r="52" spans="1:128" ht="12" customHeight="1">
      <c r="A52" s="246">
        <v>39</v>
      </c>
      <c r="B52" s="246"/>
      <c r="C52" s="244"/>
      <c r="D52" s="244"/>
      <c r="E52" s="244"/>
      <c r="F52" s="244"/>
      <c r="G52" s="27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5"/>
      <c r="AF52" s="244"/>
      <c r="AG52" s="244"/>
      <c r="AH52" s="244"/>
      <c r="AI52" s="244"/>
      <c r="AJ52" s="244"/>
      <c r="AK52" s="244"/>
      <c r="AL52" s="244"/>
      <c r="AM52" s="244"/>
      <c r="AN52" s="150"/>
      <c r="AO52" s="151"/>
      <c r="AP52" s="152" t="str">
        <f t="shared" si="1"/>
        <v/>
      </c>
      <c r="AQ52" s="151"/>
      <c r="AR52" s="151"/>
      <c r="AS52" s="152" t="str">
        <f t="shared" si="2"/>
        <v/>
      </c>
      <c r="AT52" s="151"/>
      <c r="AU52" s="153"/>
      <c r="AV52" s="244"/>
      <c r="AW52" s="244"/>
      <c r="AX52" s="244"/>
      <c r="AY52" s="244"/>
      <c r="AZ52" s="244"/>
      <c r="BA52" s="244"/>
      <c r="BB52" s="150"/>
      <c r="BC52" s="151"/>
      <c r="BD52" s="152" t="str">
        <f t="shared" si="3"/>
        <v/>
      </c>
      <c r="BE52" s="151"/>
      <c r="BF52" s="151"/>
      <c r="BG52" s="152" t="str">
        <f t="shared" si="4"/>
        <v/>
      </c>
      <c r="BH52" s="151"/>
      <c r="BI52" s="153"/>
      <c r="BJ52" s="244"/>
      <c r="BK52" s="244"/>
      <c r="BL52" s="244"/>
      <c r="BM52" s="244"/>
      <c r="BN52" s="244"/>
      <c r="BO52" s="244"/>
      <c r="BP52" s="150"/>
      <c r="BQ52" s="151"/>
      <c r="BR52" s="152" t="str">
        <f t="shared" si="5"/>
        <v/>
      </c>
      <c r="BS52" s="151"/>
      <c r="BT52" s="151"/>
      <c r="BU52" s="152" t="str">
        <f t="shared" si="6"/>
        <v/>
      </c>
      <c r="BV52" s="151"/>
      <c r="BW52" s="153"/>
      <c r="BX52" s="244"/>
      <c r="BY52" s="244"/>
      <c r="BZ52" s="244"/>
      <c r="CA52" s="244"/>
      <c r="CB52" s="244"/>
      <c r="CC52" s="244"/>
      <c r="CE52" s="39">
        <f t="shared" si="11"/>
        <v>0</v>
      </c>
      <c r="CF52" s="39">
        <f t="shared" si="12"/>
        <v>0</v>
      </c>
      <c r="CK52" s="39">
        <f t="shared" si="13"/>
        <v>0</v>
      </c>
      <c r="CL52" s="45" t="str">
        <f t="shared" si="7"/>
        <v>種目</v>
      </c>
      <c r="CM52" s="45">
        <f t="shared" si="8"/>
        <v>0</v>
      </c>
      <c r="CN52" s="45">
        <f t="shared" si="9"/>
        <v>0</v>
      </c>
      <c r="CO52" s="45">
        <f t="shared" si="10"/>
        <v>0</v>
      </c>
      <c r="CQ52" s="44"/>
      <c r="CR52" s="89"/>
      <c r="CS52" s="89" t="s">
        <v>61</v>
      </c>
      <c r="CT52" s="89" t="s">
        <v>341</v>
      </c>
      <c r="CU52" s="89"/>
      <c r="CV52" s="89" t="s">
        <v>355</v>
      </c>
      <c r="CW52" s="44"/>
      <c r="CX52" s="44"/>
      <c r="CY52" s="87">
        <v>2007</v>
      </c>
      <c r="CZ52" s="89" t="s">
        <v>368</v>
      </c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2"/>
      <c r="DV52" s="42"/>
      <c r="DW52" s="42"/>
      <c r="DX52" s="42"/>
    </row>
    <row r="53" spans="1:128" ht="12" customHeight="1">
      <c r="A53" s="246">
        <v>40</v>
      </c>
      <c r="B53" s="246"/>
      <c r="C53" s="244"/>
      <c r="D53" s="244"/>
      <c r="E53" s="244"/>
      <c r="F53" s="244"/>
      <c r="G53" s="27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5"/>
      <c r="AF53" s="244"/>
      <c r="AG53" s="244"/>
      <c r="AH53" s="244"/>
      <c r="AI53" s="244"/>
      <c r="AJ53" s="244"/>
      <c r="AK53" s="244"/>
      <c r="AL53" s="244"/>
      <c r="AM53" s="244"/>
      <c r="AN53" s="150"/>
      <c r="AO53" s="151"/>
      <c r="AP53" s="152" t="str">
        <f t="shared" si="1"/>
        <v/>
      </c>
      <c r="AQ53" s="151"/>
      <c r="AR53" s="151"/>
      <c r="AS53" s="152" t="str">
        <f t="shared" si="2"/>
        <v/>
      </c>
      <c r="AT53" s="151"/>
      <c r="AU53" s="153"/>
      <c r="AV53" s="244"/>
      <c r="AW53" s="244"/>
      <c r="AX53" s="244"/>
      <c r="AY53" s="244"/>
      <c r="AZ53" s="244"/>
      <c r="BA53" s="244"/>
      <c r="BB53" s="150"/>
      <c r="BC53" s="151"/>
      <c r="BD53" s="152" t="str">
        <f t="shared" si="3"/>
        <v/>
      </c>
      <c r="BE53" s="151"/>
      <c r="BF53" s="151"/>
      <c r="BG53" s="152" t="str">
        <f t="shared" si="4"/>
        <v/>
      </c>
      <c r="BH53" s="151"/>
      <c r="BI53" s="153"/>
      <c r="BJ53" s="244"/>
      <c r="BK53" s="244"/>
      <c r="BL53" s="244"/>
      <c r="BM53" s="244"/>
      <c r="BN53" s="244"/>
      <c r="BO53" s="244"/>
      <c r="BP53" s="150"/>
      <c r="BQ53" s="151"/>
      <c r="BR53" s="152" t="str">
        <f t="shared" si="5"/>
        <v/>
      </c>
      <c r="BS53" s="151"/>
      <c r="BT53" s="151"/>
      <c r="BU53" s="152" t="str">
        <f t="shared" si="6"/>
        <v/>
      </c>
      <c r="BV53" s="151"/>
      <c r="BW53" s="153"/>
      <c r="BX53" s="244"/>
      <c r="BY53" s="244"/>
      <c r="BZ53" s="244"/>
      <c r="CA53" s="244"/>
      <c r="CB53" s="244"/>
      <c r="CC53" s="244"/>
      <c r="CE53" s="39">
        <f t="shared" si="11"/>
        <v>0</v>
      </c>
      <c r="CF53" s="39">
        <f t="shared" si="12"/>
        <v>0</v>
      </c>
      <c r="CK53" s="39">
        <f t="shared" si="13"/>
        <v>0</v>
      </c>
      <c r="CL53" s="45" t="str">
        <f t="shared" si="7"/>
        <v>種目</v>
      </c>
      <c r="CM53" s="45">
        <f t="shared" si="8"/>
        <v>0</v>
      </c>
      <c r="CN53" s="45">
        <f t="shared" si="9"/>
        <v>0</v>
      </c>
      <c r="CO53" s="45">
        <f t="shared" si="10"/>
        <v>0</v>
      </c>
      <c r="CQ53" s="44"/>
      <c r="CR53" s="89"/>
      <c r="CS53" s="89"/>
      <c r="CT53" s="89" t="s">
        <v>342</v>
      </c>
      <c r="CU53" s="89"/>
      <c r="CV53" s="89" t="s">
        <v>322</v>
      </c>
      <c r="CW53" s="44"/>
      <c r="CX53" s="44"/>
      <c r="CY53" s="87">
        <v>2008</v>
      </c>
      <c r="CZ53" s="89" t="s">
        <v>393</v>
      </c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2"/>
      <c r="DV53" s="42"/>
      <c r="DW53" s="42"/>
      <c r="DX53" s="42"/>
    </row>
    <row r="54" spans="1:128" ht="3.75" customHeight="1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8"/>
      <c r="Q54" s="58"/>
      <c r="R54" s="58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8"/>
      <c r="AI54" s="104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8"/>
      <c r="AW54" s="57"/>
      <c r="AX54" s="57"/>
      <c r="AY54" s="57"/>
      <c r="AZ54" s="57"/>
      <c r="BA54" s="57"/>
      <c r="BB54" s="57"/>
      <c r="BC54" s="57"/>
      <c r="BD54" s="57"/>
      <c r="BE54" s="5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7"/>
      <c r="BQ54" s="57"/>
      <c r="BR54" s="57"/>
      <c r="BS54" s="57"/>
      <c r="BT54" s="57"/>
      <c r="BU54" s="57"/>
      <c r="BV54" s="57"/>
      <c r="BW54" s="57"/>
      <c r="BX54" s="49"/>
      <c r="BY54" s="49"/>
      <c r="BZ54" s="49"/>
      <c r="CA54" s="49"/>
      <c r="CB54" s="49"/>
      <c r="CC54" s="49"/>
      <c r="CE54" s="159"/>
      <c r="CF54" s="159"/>
      <c r="CQ54" s="44"/>
      <c r="CR54" s="89"/>
      <c r="CS54" s="89"/>
      <c r="CT54" s="89"/>
      <c r="CU54" s="89"/>
      <c r="CV54" s="89" t="s">
        <v>321</v>
      </c>
      <c r="CW54" s="44"/>
      <c r="CX54" s="44"/>
      <c r="CY54" s="87">
        <v>2009</v>
      </c>
      <c r="CZ54" s="89" t="s">
        <v>394</v>
      </c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2"/>
      <c r="DV54" s="42"/>
      <c r="DW54" s="42"/>
      <c r="DX54" s="42"/>
    </row>
    <row r="55" spans="1:128" ht="3.75" customHeight="1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8"/>
      <c r="Q55" s="58"/>
      <c r="R55" s="58"/>
      <c r="AC55" s="51"/>
      <c r="BA55" s="57"/>
      <c r="BB55" s="57"/>
      <c r="BC55" s="57"/>
      <c r="BD55" s="57"/>
      <c r="BE55" s="5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7"/>
      <c r="BQ55" s="57"/>
      <c r="BR55" s="57"/>
      <c r="BS55" s="57"/>
      <c r="BT55" s="57"/>
      <c r="BU55" s="57"/>
      <c r="BV55" s="57"/>
      <c r="BW55" s="57"/>
      <c r="BX55" s="49"/>
      <c r="BY55" s="49"/>
      <c r="BZ55" s="49"/>
      <c r="CA55" s="49"/>
      <c r="CB55" s="49"/>
      <c r="CC55" s="49"/>
      <c r="CQ55" s="44"/>
      <c r="CR55" s="89"/>
      <c r="CS55" s="89"/>
      <c r="CT55" s="89"/>
      <c r="CU55" s="89"/>
      <c r="CV55" s="89" t="s">
        <v>356</v>
      </c>
      <c r="CW55" s="44"/>
      <c r="CX55" s="44"/>
      <c r="CY55" s="87">
        <v>2010</v>
      </c>
      <c r="CZ55" s="89" t="s">
        <v>395</v>
      </c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2"/>
      <c r="DV55" s="42"/>
      <c r="DW55" s="42"/>
      <c r="DX55" s="42"/>
    </row>
    <row r="56" spans="1:128" ht="3.75" customHeight="1" thickBot="1">
      <c r="BI56" s="51"/>
      <c r="BJ56" s="51"/>
      <c r="BK56" s="51"/>
      <c r="BL56" s="51"/>
      <c r="BM56" s="51"/>
      <c r="BN56" s="51"/>
      <c r="BO56" s="51"/>
      <c r="BP56" s="57"/>
      <c r="BQ56" s="57"/>
      <c r="BR56" s="57"/>
      <c r="BS56" s="57"/>
      <c r="BT56" s="57"/>
      <c r="BU56" s="57"/>
      <c r="BV56" s="57"/>
      <c r="BW56" s="57"/>
      <c r="BX56" s="49"/>
      <c r="BY56" s="49"/>
      <c r="BZ56" s="49"/>
      <c r="CA56" s="49"/>
      <c r="CB56" s="49"/>
      <c r="CC56" s="49"/>
      <c r="CQ56" s="44"/>
      <c r="CR56" s="89"/>
      <c r="CS56" s="89"/>
      <c r="CT56" s="89"/>
      <c r="CU56" s="89"/>
      <c r="CV56" s="89" t="s">
        <v>357</v>
      </c>
      <c r="CW56" s="44"/>
      <c r="CX56" s="44"/>
      <c r="CY56" s="87">
        <v>2011</v>
      </c>
      <c r="CZ56" s="89" t="s">
        <v>396</v>
      </c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</row>
    <row r="57" spans="1:128" ht="11.25" customHeight="1">
      <c r="A57" s="226" t="str">
        <f>A1</f>
        <v>オホーツク陸協　記録会第１戦（高校・一般）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5" t="s">
        <v>94</v>
      </c>
      <c r="T57" s="225"/>
      <c r="U57" s="225"/>
      <c r="V57" s="225"/>
      <c r="W57" s="225"/>
      <c r="X57" s="225"/>
      <c r="Y57" s="225"/>
      <c r="Z57" s="225"/>
      <c r="AA57" s="225"/>
      <c r="AB57" s="225"/>
      <c r="AC57" s="93"/>
      <c r="AD57" s="224" t="s">
        <v>141</v>
      </c>
      <c r="AE57" s="224"/>
      <c r="AF57" s="224"/>
      <c r="AG57" s="224"/>
      <c r="AH57" s="224">
        <f>L4</f>
        <v>0</v>
      </c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B57" s="217" t="s">
        <v>297</v>
      </c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9"/>
      <c r="CQ57" s="44"/>
      <c r="CR57" s="89"/>
      <c r="CS57" s="89"/>
      <c r="CT57" s="89"/>
      <c r="CU57" s="89"/>
      <c r="CV57" s="89" t="s">
        <v>358</v>
      </c>
      <c r="CW57" s="44"/>
      <c r="CX57" s="44"/>
      <c r="CY57" s="87">
        <v>2012</v>
      </c>
      <c r="CZ57" s="89" t="s">
        <v>397</v>
      </c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</row>
    <row r="58" spans="1:128" ht="11.25" customHeight="1" thickBo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93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B58" s="220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2"/>
      <c r="CQ58" s="44"/>
      <c r="CR58" s="89"/>
      <c r="CS58" s="89"/>
      <c r="CT58" s="89"/>
      <c r="CU58" s="89"/>
      <c r="CV58" s="89" t="s">
        <v>251</v>
      </c>
      <c r="CW58" s="44"/>
      <c r="CX58" s="44"/>
      <c r="CY58" s="87"/>
      <c r="CZ58" s="89" t="s">
        <v>398</v>
      </c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</row>
    <row r="59" spans="1:128" ht="7.5" customHeight="1">
      <c r="O59" s="53"/>
      <c r="BZ59" s="51"/>
      <c r="CA59" s="49"/>
      <c r="CB59" s="49"/>
      <c r="CC59" s="49"/>
      <c r="CQ59" s="44"/>
      <c r="CR59" s="89"/>
      <c r="CS59" s="89"/>
      <c r="CT59" s="89"/>
      <c r="CU59" s="89"/>
      <c r="CV59" s="89" t="s">
        <v>325</v>
      </c>
      <c r="CW59" s="44"/>
      <c r="CX59" s="44"/>
      <c r="CY59" s="87"/>
      <c r="CZ59" s="89" t="s">
        <v>399</v>
      </c>
      <c r="DA59" s="42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</row>
    <row r="60" spans="1:128">
      <c r="A60" s="223" t="s">
        <v>655</v>
      </c>
      <c r="B60" s="223"/>
      <c r="C60" s="223"/>
      <c r="D60" s="223" t="s">
        <v>654</v>
      </c>
      <c r="E60" s="223"/>
      <c r="F60" s="223"/>
      <c r="G60" s="227" t="s">
        <v>653</v>
      </c>
      <c r="H60" s="293"/>
      <c r="I60" s="293"/>
      <c r="J60" s="293"/>
      <c r="K60" s="293"/>
      <c r="L60" s="293"/>
      <c r="M60" s="293"/>
      <c r="N60" s="293"/>
      <c r="O60" s="293"/>
      <c r="P60" s="293"/>
      <c r="Q60" s="229"/>
      <c r="R60" s="223">
        <v>1</v>
      </c>
      <c r="S60" s="223"/>
      <c r="T60" s="223"/>
      <c r="U60" s="227"/>
      <c r="V60" s="228">
        <v>2</v>
      </c>
      <c r="W60" s="228"/>
      <c r="X60" s="228"/>
      <c r="Y60" s="228"/>
      <c r="Z60" s="228">
        <v>3</v>
      </c>
      <c r="AA60" s="228"/>
      <c r="AB60" s="228"/>
      <c r="AC60" s="228"/>
      <c r="AD60" s="228">
        <v>4</v>
      </c>
      <c r="AE60" s="228"/>
      <c r="AF60" s="228"/>
      <c r="AG60" s="228"/>
      <c r="AH60" s="228">
        <v>5</v>
      </c>
      <c r="AI60" s="228"/>
      <c r="AJ60" s="228"/>
      <c r="AK60" s="228"/>
      <c r="AL60" s="228">
        <v>6</v>
      </c>
      <c r="AM60" s="228"/>
      <c r="AN60" s="228"/>
      <c r="AO60" s="228"/>
      <c r="AP60" s="228">
        <v>7</v>
      </c>
      <c r="AQ60" s="228"/>
      <c r="AR60" s="228"/>
      <c r="AS60" s="228"/>
      <c r="AT60" s="228">
        <v>8</v>
      </c>
      <c r="AU60" s="228"/>
      <c r="AV60" s="228"/>
      <c r="AW60" s="228"/>
      <c r="AX60" s="228">
        <v>9</v>
      </c>
      <c r="AY60" s="228"/>
      <c r="AZ60" s="228"/>
      <c r="BA60" s="228"/>
      <c r="BB60" s="228">
        <v>10</v>
      </c>
      <c r="BC60" s="228"/>
      <c r="BD60" s="228"/>
      <c r="BE60" s="228"/>
      <c r="BF60" s="228">
        <v>11</v>
      </c>
      <c r="BG60" s="228"/>
      <c r="BH60" s="228"/>
      <c r="BI60" s="228"/>
      <c r="BJ60" s="228">
        <v>12</v>
      </c>
      <c r="BK60" s="228"/>
      <c r="BL60" s="228"/>
      <c r="BM60" s="228"/>
      <c r="BN60" s="228">
        <v>13</v>
      </c>
      <c r="BO60" s="228"/>
      <c r="BP60" s="228"/>
      <c r="BQ60" s="228"/>
      <c r="BR60" s="228">
        <v>14</v>
      </c>
      <c r="BS60" s="228"/>
      <c r="BT60" s="228"/>
      <c r="BU60" s="228"/>
      <c r="BV60" s="229">
        <v>15</v>
      </c>
      <c r="BW60" s="223"/>
      <c r="BX60" s="223"/>
      <c r="BY60" s="223"/>
      <c r="BZ60" s="223" t="s">
        <v>656</v>
      </c>
      <c r="CA60" s="223"/>
      <c r="CB60" s="223"/>
      <c r="CC60" s="223"/>
      <c r="CQ60" s="44"/>
      <c r="CR60" s="89"/>
      <c r="CS60" s="89"/>
      <c r="CT60" s="89"/>
      <c r="CU60" s="89"/>
      <c r="CV60" s="89" t="s">
        <v>359</v>
      </c>
      <c r="CW60" s="44"/>
      <c r="CX60" s="44"/>
      <c r="CY60" s="87"/>
      <c r="CZ60" s="89" t="s">
        <v>400</v>
      </c>
      <c r="DA60" s="42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</row>
    <row r="61" spans="1:128" ht="9.75" customHeight="1">
      <c r="A61" s="213" t="s">
        <v>2</v>
      </c>
      <c r="B61" s="213"/>
      <c r="C61" s="213"/>
      <c r="D61" s="210">
        <v>1</v>
      </c>
      <c r="E61" s="210"/>
      <c r="F61" s="210"/>
      <c r="G61" s="230" t="e">
        <f>IF(HLOOKUP($E$4&amp;"男選択リスト",$DC$11:$DR$38,D61+4,FALSE)="*","",$E$4&amp;"男子"&amp;HLOOKUP($E$4&amp;"男選択リスト",$DC$11:$DR$38,D61+4,FALSE))</f>
        <v>#N/A</v>
      </c>
      <c r="H61" s="231"/>
      <c r="I61" s="231"/>
      <c r="J61" s="231"/>
      <c r="K61" s="231"/>
      <c r="L61" s="231"/>
      <c r="M61" s="231"/>
      <c r="N61" s="231"/>
      <c r="O61" s="231"/>
      <c r="P61" s="231"/>
      <c r="Q61" s="232"/>
      <c r="R61" s="202" t="e">
        <f>VLOOKUP($G61&amp;R$60,申込確認シート!$E$1:$F$200,2,FALSE)</f>
        <v>#N/A</v>
      </c>
      <c r="S61" s="202"/>
      <c r="T61" s="202"/>
      <c r="U61" s="208"/>
      <c r="V61" s="200" t="e">
        <f>VLOOKUP($G61&amp;V$60,申込確認シート!$E$1:$F$200,2,FALSE)</f>
        <v>#N/A</v>
      </c>
      <c r="W61" s="200"/>
      <c r="X61" s="200"/>
      <c r="Y61" s="200"/>
      <c r="Z61" s="200" t="e">
        <f>VLOOKUP($G61&amp;Z$60,申込確認シート!$E$1:$F$200,2,FALSE)</f>
        <v>#N/A</v>
      </c>
      <c r="AA61" s="200"/>
      <c r="AB61" s="200"/>
      <c r="AC61" s="200"/>
      <c r="AD61" s="200" t="e">
        <f>VLOOKUP($G61&amp;AD$60,申込確認シート!$E$1:$F$200,2,FALSE)</f>
        <v>#N/A</v>
      </c>
      <c r="AE61" s="200"/>
      <c r="AF61" s="200"/>
      <c r="AG61" s="200"/>
      <c r="AH61" s="200" t="e">
        <f>VLOOKUP($G61&amp;AH$60,申込確認シート!$E$1:$F$200,2,FALSE)</f>
        <v>#N/A</v>
      </c>
      <c r="AI61" s="200"/>
      <c r="AJ61" s="200"/>
      <c r="AK61" s="200"/>
      <c r="AL61" s="200" t="e">
        <f>VLOOKUP($G61&amp;AL$60,申込確認シート!$E$1:$F$200,2,FALSE)</f>
        <v>#N/A</v>
      </c>
      <c r="AM61" s="200"/>
      <c r="AN61" s="200"/>
      <c r="AO61" s="200"/>
      <c r="AP61" s="200" t="e">
        <f>VLOOKUP($G61&amp;AP$60,申込確認シート!$E$1:$F$200,2,FALSE)</f>
        <v>#N/A</v>
      </c>
      <c r="AQ61" s="200"/>
      <c r="AR61" s="200"/>
      <c r="AS61" s="200"/>
      <c r="AT61" s="200" t="e">
        <f>VLOOKUP($G61&amp;AT$60,申込確認シート!$E$1:$F$200,2,FALSE)</f>
        <v>#N/A</v>
      </c>
      <c r="AU61" s="200"/>
      <c r="AV61" s="200"/>
      <c r="AW61" s="200"/>
      <c r="AX61" s="200" t="e">
        <f>VLOOKUP($G61&amp;AX$60,申込確認シート!$E$1:$F$200,2,FALSE)</f>
        <v>#N/A</v>
      </c>
      <c r="AY61" s="200"/>
      <c r="AZ61" s="200"/>
      <c r="BA61" s="200"/>
      <c r="BB61" s="200" t="e">
        <f>VLOOKUP($G61&amp;BB$60,申込確認シート!$E$1:$F$200,2,FALSE)</f>
        <v>#N/A</v>
      </c>
      <c r="BC61" s="200"/>
      <c r="BD61" s="200"/>
      <c r="BE61" s="200"/>
      <c r="BF61" s="200" t="e">
        <f>VLOOKUP($G61&amp;BF$60,申込確認シート!$E$1:$F$200,2,FALSE)</f>
        <v>#N/A</v>
      </c>
      <c r="BG61" s="200"/>
      <c r="BH61" s="200"/>
      <c r="BI61" s="200"/>
      <c r="BJ61" s="200" t="e">
        <f>VLOOKUP($G61&amp;BJ$60,申込確認シート!$E$1:$F$200,2,FALSE)</f>
        <v>#N/A</v>
      </c>
      <c r="BK61" s="200"/>
      <c r="BL61" s="200"/>
      <c r="BM61" s="200"/>
      <c r="BN61" s="200" t="e">
        <f>VLOOKUP($G61&amp;BN$60,申込確認シート!$E$1:$F$200,2,FALSE)</f>
        <v>#N/A</v>
      </c>
      <c r="BO61" s="200"/>
      <c r="BP61" s="200"/>
      <c r="BQ61" s="200"/>
      <c r="BR61" s="200" t="e">
        <f>VLOOKUP($G61&amp;BR$60,申込確認シート!$E$1:$F$200,2,FALSE)</f>
        <v>#N/A</v>
      </c>
      <c r="BS61" s="200"/>
      <c r="BT61" s="200"/>
      <c r="BU61" s="200"/>
      <c r="BV61" s="201" t="e">
        <f>VLOOKUP($G61&amp;BV$60,申込確認シート!$E$1:$F$200,2,FALSE)</f>
        <v>#N/A</v>
      </c>
      <c r="BW61" s="202"/>
      <c r="BX61" s="202"/>
      <c r="BY61" s="202"/>
      <c r="BZ61" s="169">
        <f>COUNTIF(申込確認シート!$C$1:$C$200,G61)</f>
        <v>0</v>
      </c>
      <c r="CA61" s="169"/>
      <c r="CB61" s="169"/>
      <c r="CC61" s="169"/>
      <c r="CQ61" s="44"/>
      <c r="CR61" s="89"/>
      <c r="CS61" s="89"/>
      <c r="CT61" s="89"/>
      <c r="CU61" s="89"/>
      <c r="CV61" s="89" t="s">
        <v>58</v>
      </c>
      <c r="CW61" s="44"/>
      <c r="CX61" s="44"/>
      <c r="CY61" s="87"/>
      <c r="CZ61" s="89" t="s">
        <v>367</v>
      </c>
      <c r="DA61" s="42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</row>
    <row r="62" spans="1:128" ht="9.75" customHeight="1">
      <c r="A62" s="213"/>
      <c r="B62" s="213"/>
      <c r="C62" s="213"/>
      <c r="D62" s="210">
        <v>2</v>
      </c>
      <c r="E62" s="210"/>
      <c r="F62" s="210"/>
      <c r="G62" s="230" t="e">
        <f t="shared" ref="G62:G83" si="226">IF(HLOOKUP($E$4&amp;"男選択リスト",$DC$11:$DR$38,D62+4,FALSE)="*","",$E$4&amp;"男子"&amp;HLOOKUP($E$4&amp;"男選択リスト",$DC$11:$DR$38,D62+4,FALSE))</f>
        <v>#N/A</v>
      </c>
      <c r="H62" s="231"/>
      <c r="I62" s="231"/>
      <c r="J62" s="231"/>
      <c r="K62" s="231"/>
      <c r="L62" s="231"/>
      <c r="M62" s="231"/>
      <c r="N62" s="231"/>
      <c r="O62" s="231"/>
      <c r="P62" s="231"/>
      <c r="Q62" s="232"/>
      <c r="R62" s="202" t="e">
        <f>VLOOKUP($G62&amp;R$60,申込確認シート!$E$1:$F$200,2,FALSE)</f>
        <v>#N/A</v>
      </c>
      <c r="S62" s="202"/>
      <c r="T62" s="202"/>
      <c r="U62" s="208"/>
      <c r="V62" s="200" t="e">
        <f>VLOOKUP($G62&amp;V$60,申込確認シート!$E$1:$F$200,2,FALSE)</f>
        <v>#N/A</v>
      </c>
      <c r="W62" s="200"/>
      <c r="X62" s="200"/>
      <c r="Y62" s="200"/>
      <c r="Z62" s="200" t="e">
        <f>VLOOKUP($G62&amp;Z$60,申込確認シート!$E$1:$F$200,2,FALSE)</f>
        <v>#N/A</v>
      </c>
      <c r="AA62" s="200"/>
      <c r="AB62" s="200"/>
      <c r="AC62" s="200"/>
      <c r="AD62" s="200" t="e">
        <f>VLOOKUP($G62&amp;AD$60,申込確認シート!$E$1:$F$200,2,FALSE)</f>
        <v>#N/A</v>
      </c>
      <c r="AE62" s="200"/>
      <c r="AF62" s="200"/>
      <c r="AG62" s="200"/>
      <c r="AH62" s="200" t="e">
        <f>VLOOKUP($G62&amp;AH$60,申込確認シート!$E$1:$F$200,2,FALSE)</f>
        <v>#N/A</v>
      </c>
      <c r="AI62" s="200"/>
      <c r="AJ62" s="200"/>
      <c r="AK62" s="200"/>
      <c r="AL62" s="200" t="e">
        <f>VLOOKUP($G62&amp;AL$60,申込確認シート!$E$1:$F$200,2,FALSE)</f>
        <v>#N/A</v>
      </c>
      <c r="AM62" s="200"/>
      <c r="AN62" s="200"/>
      <c r="AO62" s="200"/>
      <c r="AP62" s="200" t="e">
        <f>VLOOKUP($G62&amp;AP$60,申込確認シート!$E$1:$F$200,2,FALSE)</f>
        <v>#N/A</v>
      </c>
      <c r="AQ62" s="200"/>
      <c r="AR62" s="200"/>
      <c r="AS62" s="200"/>
      <c r="AT62" s="200" t="e">
        <f>VLOOKUP($G62&amp;AT$60,申込確認シート!$E$1:$F$200,2,FALSE)</f>
        <v>#N/A</v>
      </c>
      <c r="AU62" s="200"/>
      <c r="AV62" s="200"/>
      <c r="AW62" s="200"/>
      <c r="AX62" s="200" t="e">
        <f>VLOOKUP($G62&amp;AX$60,申込確認シート!$E$1:$F$200,2,FALSE)</f>
        <v>#N/A</v>
      </c>
      <c r="AY62" s="200"/>
      <c r="AZ62" s="200"/>
      <c r="BA62" s="200"/>
      <c r="BB62" s="200" t="e">
        <f>VLOOKUP($G62&amp;BB$60,申込確認シート!$E$1:$F$200,2,FALSE)</f>
        <v>#N/A</v>
      </c>
      <c r="BC62" s="200"/>
      <c r="BD62" s="200"/>
      <c r="BE62" s="200"/>
      <c r="BF62" s="200" t="e">
        <f>VLOOKUP($G62&amp;BF$60,申込確認シート!$E$1:$F$200,2,FALSE)</f>
        <v>#N/A</v>
      </c>
      <c r="BG62" s="200"/>
      <c r="BH62" s="200"/>
      <c r="BI62" s="200"/>
      <c r="BJ62" s="200" t="e">
        <f>VLOOKUP($G62&amp;BJ$60,申込確認シート!$E$1:$F$200,2,FALSE)</f>
        <v>#N/A</v>
      </c>
      <c r="BK62" s="200"/>
      <c r="BL62" s="200"/>
      <c r="BM62" s="200"/>
      <c r="BN62" s="200" t="e">
        <f>VLOOKUP($G62&amp;BN$60,申込確認シート!$E$1:$F$200,2,FALSE)</f>
        <v>#N/A</v>
      </c>
      <c r="BO62" s="200"/>
      <c r="BP62" s="200"/>
      <c r="BQ62" s="200"/>
      <c r="BR62" s="200" t="e">
        <f>VLOOKUP($G62&amp;BR$60,申込確認シート!$E$1:$F$200,2,FALSE)</f>
        <v>#N/A</v>
      </c>
      <c r="BS62" s="200"/>
      <c r="BT62" s="200"/>
      <c r="BU62" s="200"/>
      <c r="BV62" s="201" t="e">
        <f>VLOOKUP($G62&amp;BV$60,申込確認シート!$E$1:$F$200,2,FALSE)</f>
        <v>#N/A</v>
      </c>
      <c r="BW62" s="202"/>
      <c r="BX62" s="202"/>
      <c r="BY62" s="202"/>
      <c r="BZ62" s="169">
        <f>COUNTIF(申込確認シート!$C$1:$C$200,G62)</f>
        <v>0</v>
      </c>
      <c r="CA62" s="169"/>
      <c r="CB62" s="169"/>
      <c r="CC62" s="169"/>
      <c r="CQ62" s="44"/>
      <c r="CR62" s="89"/>
      <c r="CS62" s="89"/>
      <c r="CT62" s="89"/>
      <c r="CU62" s="89"/>
      <c r="CV62" s="89" t="s">
        <v>360</v>
      </c>
      <c r="CW62" s="44"/>
      <c r="CX62" s="44"/>
      <c r="CY62" s="87"/>
      <c r="CZ62" s="89" t="s">
        <v>401</v>
      </c>
      <c r="DA62" s="42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</row>
    <row r="63" spans="1:128" ht="9.75" customHeight="1">
      <c r="A63" s="213"/>
      <c r="B63" s="213"/>
      <c r="C63" s="213"/>
      <c r="D63" s="210">
        <v>3</v>
      </c>
      <c r="E63" s="210"/>
      <c r="F63" s="210"/>
      <c r="G63" s="230" t="e">
        <f t="shared" si="226"/>
        <v>#N/A</v>
      </c>
      <c r="H63" s="231"/>
      <c r="I63" s="231"/>
      <c r="J63" s="231"/>
      <c r="K63" s="231"/>
      <c r="L63" s="231"/>
      <c r="M63" s="231"/>
      <c r="N63" s="231"/>
      <c r="O63" s="231"/>
      <c r="P63" s="231"/>
      <c r="Q63" s="232"/>
      <c r="R63" s="202" t="e">
        <f>VLOOKUP($G63&amp;R$60,申込確認シート!$E$1:$F$200,2,FALSE)</f>
        <v>#N/A</v>
      </c>
      <c r="S63" s="202"/>
      <c r="T63" s="202"/>
      <c r="U63" s="208"/>
      <c r="V63" s="200" t="e">
        <f>VLOOKUP($G63&amp;V$60,申込確認シート!$E$1:$F$200,2,FALSE)</f>
        <v>#N/A</v>
      </c>
      <c r="W63" s="200"/>
      <c r="X63" s="200"/>
      <c r="Y63" s="200"/>
      <c r="Z63" s="200" t="e">
        <f>VLOOKUP($G63&amp;Z$60,申込確認シート!$E$1:$F$200,2,FALSE)</f>
        <v>#N/A</v>
      </c>
      <c r="AA63" s="200"/>
      <c r="AB63" s="200"/>
      <c r="AC63" s="200"/>
      <c r="AD63" s="200" t="e">
        <f>VLOOKUP($G63&amp;AD$60,申込確認シート!$E$1:$F$200,2,FALSE)</f>
        <v>#N/A</v>
      </c>
      <c r="AE63" s="200"/>
      <c r="AF63" s="200"/>
      <c r="AG63" s="200"/>
      <c r="AH63" s="200" t="e">
        <f>VLOOKUP($G63&amp;AH$60,申込確認シート!$E$1:$F$200,2,FALSE)</f>
        <v>#N/A</v>
      </c>
      <c r="AI63" s="200"/>
      <c r="AJ63" s="200"/>
      <c r="AK63" s="200"/>
      <c r="AL63" s="200" t="e">
        <f>VLOOKUP($G63&amp;AL$60,申込確認シート!$E$1:$F$200,2,FALSE)</f>
        <v>#N/A</v>
      </c>
      <c r="AM63" s="200"/>
      <c r="AN63" s="200"/>
      <c r="AO63" s="200"/>
      <c r="AP63" s="200" t="e">
        <f>VLOOKUP($G63&amp;AP$60,申込確認シート!$E$1:$F$200,2,FALSE)</f>
        <v>#N/A</v>
      </c>
      <c r="AQ63" s="200"/>
      <c r="AR63" s="200"/>
      <c r="AS63" s="200"/>
      <c r="AT63" s="200" t="e">
        <f>VLOOKUP($G63&amp;AT$60,申込確認シート!$E$1:$F$200,2,FALSE)</f>
        <v>#N/A</v>
      </c>
      <c r="AU63" s="200"/>
      <c r="AV63" s="200"/>
      <c r="AW63" s="200"/>
      <c r="AX63" s="200" t="e">
        <f>VLOOKUP($G63&amp;AX$60,申込確認シート!$E$1:$F$200,2,FALSE)</f>
        <v>#N/A</v>
      </c>
      <c r="AY63" s="200"/>
      <c r="AZ63" s="200"/>
      <c r="BA63" s="200"/>
      <c r="BB63" s="200" t="e">
        <f>VLOOKUP($G63&amp;BB$60,申込確認シート!$E$1:$F$200,2,FALSE)</f>
        <v>#N/A</v>
      </c>
      <c r="BC63" s="200"/>
      <c r="BD63" s="200"/>
      <c r="BE63" s="200"/>
      <c r="BF63" s="200" t="e">
        <f>VLOOKUP($G63&amp;BF$60,申込確認シート!$E$1:$F$200,2,FALSE)</f>
        <v>#N/A</v>
      </c>
      <c r="BG63" s="200"/>
      <c r="BH63" s="200"/>
      <c r="BI63" s="200"/>
      <c r="BJ63" s="200" t="e">
        <f>VLOOKUP($G63&amp;BJ$60,申込確認シート!$E$1:$F$200,2,FALSE)</f>
        <v>#N/A</v>
      </c>
      <c r="BK63" s="200"/>
      <c r="BL63" s="200"/>
      <c r="BM63" s="200"/>
      <c r="BN63" s="200" t="e">
        <f>VLOOKUP($G63&amp;BN$60,申込確認シート!$E$1:$F$200,2,FALSE)</f>
        <v>#N/A</v>
      </c>
      <c r="BO63" s="200"/>
      <c r="BP63" s="200"/>
      <c r="BQ63" s="200"/>
      <c r="BR63" s="200" t="e">
        <f>VLOOKUP($G63&amp;BR$60,申込確認シート!$E$1:$F$200,2,FALSE)</f>
        <v>#N/A</v>
      </c>
      <c r="BS63" s="200"/>
      <c r="BT63" s="200"/>
      <c r="BU63" s="200"/>
      <c r="BV63" s="201" t="e">
        <f>VLOOKUP($G63&amp;BV$60,申込確認シート!$E$1:$F$200,2,FALSE)</f>
        <v>#N/A</v>
      </c>
      <c r="BW63" s="202"/>
      <c r="BX63" s="202"/>
      <c r="BY63" s="202"/>
      <c r="BZ63" s="169">
        <f>COUNTIF(申込確認シート!$C$1:$C$200,G63)</f>
        <v>0</v>
      </c>
      <c r="CA63" s="169"/>
      <c r="CB63" s="169"/>
      <c r="CC63" s="169"/>
      <c r="CQ63" s="44"/>
      <c r="CR63" s="89"/>
      <c r="CS63" s="89"/>
      <c r="CT63" s="89"/>
      <c r="CU63" s="89"/>
      <c r="CV63" s="89" t="s">
        <v>327</v>
      </c>
      <c r="CW63" s="44"/>
      <c r="CX63" s="44"/>
      <c r="CY63" s="101"/>
      <c r="CZ63" s="89" t="s">
        <v>402</v>
      </c>
      <c r="DA63" s="42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</row>
    <row r="64" spans="1:128" ht="9.75" customHeight="1">
      <c r="A64" s="213"/>
      <c r="B64" s="213"/>
      <c r="C64" s="213"/>
      <c r="D64" s="210">
        <v>4</v>
      </c>
      <c r="E64" s="210"/>
      <c r="F64" s="210"/>
      <c r="G64" s="230" t="e">
        <f t="shared" si="226"/>
        <v>#N/A</v>
      </c>
      <c r="H64" s="231"/>
      <c r="I64" s="231"/>
      <c r="J64" s="231"/>
      <c r="K64" s="231"/>
      <c r="L64" s="231"/>
      <c r="M64" s="231"/>
      <c r="N64" s="231"/>
      <c r="O64" s="231"/>
      <c r="P64" s="231"/>
      <c r="Q64" s="232"/>
      <c r="R64" s="202" t="e">
        <f>VLOOKUP($G64&amp;R$60,申込確認シート!$E$1:$F$200,2,FALSE)</f>
        <v>#N/A</v>
      </c>
      <c r="S64" s="202"/>
      <c r="T64" s="202"/>
      <c r="U64" s="208"/>
      <c r="V64" s="200" t="e">
        <f>VLOOKUP($G64&amp;V$60,申込確認シート!$E$1:$F$200,2,FALSE)</f>
        <v>#N/A</v>
      </c>
      <c r="W64" s="200"/>
      <c r="X64" s="200"/>
      <c r="Y64" s="200"/>
      <c r="Z64" s="200" t="e">
        <f>VLOOKUP($G64&amp;Z$60,申込確認シート!$E$1:$F$200,2,FALSE)</f>
        <v>#N/A</v>
      </c>
      <c r="AA64" s="200"/>
      <c r="AB64" s="200"/>
      <c r="AC64" s="200"/>
      <c r="AD64" s="200" t="e">
        <f>VLOOKUP($G64&amp;AD$60,申込確認シート!$E$1:$F$200,2,FALSE)</f>
        <v>#N/A</v>
      </c>
      <c r="AE64" s="200"/>
      <c r="AF64" s="200"/>
      <c r="AG64" s="200"/>
      <c r="AH64" s="200" t="e">
        <f>VLOOKUP($G64&amp;AH$60,申込確認シート!$E$1:$F$200,2,FALSE)</f>
        <v>#N/A</v>
      </c>
      <c r="AI64" s="200"/>
      <c r="AJ64" s="200"/>
      <c r="AK64" s="200"/>
      <c r="AL64" s="200" t="e">
        <f>VLOOKUP($G64&amp;AL$60,申込確認シート!$E$1:$F$200,2,FALSE)</f>
        <v>#N/A</v>
      </c>
      <c r="AM64" s="200"/>
      <c r="AN64" s="200"/>
      <c r="AO64" s="200"/>
      <c r="AP64" s="200" t="e">
        <f>VLOOKUP($G64&amp;AP$60,申込確認シート!$E$1:$F$200,2,FALSE)</f>
        <v>#N/A</v>
      </c>
      <c r="AQ64" s="200"/>
      <c r="AR64" s="200"/>
      <c r="AS64" s="200"/>
      <c r="AT64" s="200" t="e">
        <f>VLOOKUP($G64&amp;AT$60,申込確認シート!$E$1:$F$200,2,FALSE)</f>
        <v>#N/A</v>
      </c>
      <c r="AU64" s="200"/>
      <c r="AV64" s="200"/>
      <c r="AW64" s="200"/>
      <c r="AX64" s="200" t="e">
        <f>VLOOKUP($G64&amp;AX$60,申込確認シート!$E$1:$F$200,2,FALSE)</f>
        <v>#N/A</v>
      </c>
      <c r="AY64" s="200"/>
      <c r="AZ64" s="200"/>
      <c r="BA64" s="200"/>
      <c r="BB64" s="200" t="e">
        <f>VLOOKUP($G64&amp;BB$60,申込確認シート!$E$1:$F$200,2,FALSE)</f>
        <v>#N/A</v>
      </c>
      <c r="BC64" s="200"/>
      <c r="BD64" s="200"/>
      <c r="BE64" s="200"/>
      <c r="BF64" s="200" t="e">
        <f>VLOOKUP($G64&amp;BF$60,申込確認シート!$E$1:$F$200,2,FALSE)</f>
        <v>#N/A</v>
      </c>
      <c r="BG64" s="200"/>
      <c r="BH64" s="200"/>
      <c r="BI64" s="200"/>
      <c r="BJ64" s="200" t="e">
        <f>VLOOKUP($G64&amp;BJ$60,申込確認シート!$E$1:$F$200,2,FALSE)</f>
        <v>#N/A</v>
      </c>
      <c r="BK64" s="200"/>
      <c r="BL64" s="200"/>
      <c r="BM64" s="200"/>
      <c r="BN64" s="200" t="e">
        <f>VLOOKUP($G64&amp;BN$60,申込確認シート!$E$1:$F$200,2,FALSE)</f>
        <v>#N/A</v>
      </c>
      <c r="BO64" s="200"/>
      <c r="BP64" s="200"/>
      <c r="BQ64" s="200"/>
      <c r="BR64" s="200" t="e">
        <f>VLOOKUP($G64&amp;BR$60,申込確認シート!$E$1:$F$200,2,FALSE)</f>
        <v>#N/A</v>
      </c>
      <c r="BS64" s="200"/>
      <c r="BT64" s="200"/>
      <c r="BU64" s="200"/>
      <c r="BV64" s="201" t="e">
        <f>VLOOKUP($G64&amp;BV$60,申込確認シート!$E$1:$F$200,2,FALSE)</f>
        <v>#N/A</v>
      </c>
      <c r="BW64" s="202"/>
      <c r="BX64" s="202"/>
      <c r="BY64" s="202"/>
      <c r="BZ64" s="169">
        <f>COUNTIF(申込確認シート!$C$1:$C$200,G64)</f>
        <v>0</v>
      </c>
      <c r="CA64" s="169"/>
      <c r="CB64" s="169"/>
      <c r="CC64" s="169"/>
      <c r="CQ64" s="44"/>
      <c r="CR64" s="89"/>
      <c r="CS64" s="89"/>
      <c r="CT64" s="89"/>
      <c r="CU64" s="89"/>
      <c r="CV64" s="89" t="s">
        <v>361</v>
      </c>
      <c r="CW64" s="44"/>
      <c r="CX64" s="44"/>
      <c r="CY64" s="44"/>
      <c r="CZ64" s="89" t="s">
        <v>403</v>
      </c>
      <c r="DA64" s="42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</row>
    <row r="65" spans="1:244" ht="9.75" customHeight="1">
      <c r="A65" s="213"/>
      <c r="B65" s="213"/>
      <c r="C65" s="213"/>
      <c r="D65" s="210">
        <v>5</v>
      </c>
      <c r="E65" s="210"/>
      <c r="F65" s="210"/>
      <c r="G65" s="230" t="e">
        <f t="shared" si="226"/>
        <v>#N/A</v>
      </c>
      <c r="H65" s="231"/>
      <c r="I65" s="231"/>
      <c r="J65" s="231"/>
      <c r="K65" s="231"/>
      <c r="L65" s="231"/>
      <c r="M65" s="231"/>
      <c r="N65" s="231"/>
      <c r="O65" s="231"/>
      <c r="P65" s="231"/>
      <c r="Q65" s="232"/>
      <c r="R65" s="202" t="e">
        <f>VLOOKUP($G65&amp;R$60,申込確認シート!$E$1:$F$200,2,FALSE)</f>
        <v>#N/A</v>
      </c>
      <c r="S65" s="202"/>
      <c r="T65" s="202"/>
      <c r="U65" s="208"/>
      <c r="V65" s="200" t="e">
        <f>VLOOKUP($G65&amp;V$60,申込確認シート!$E$1:$F$200,2,FALSE)</f>
        <v>#N/A</v>
      </c>
      <c r="W65" s="200"/>
      <c r="X65" s="200"/>
      <c r="Y65" s="200"/>
      <c r="Z65" s="200" t="e">
        <f>VLOOKUP($G65&amp;Z$60,申込確認シート!$E$1:$F$200,2,FALSE)</f>
        <v>#N/A</v>
      </c>
      <c r="AA65" s="200"/>
      <c r="AB65" s="200"/>
      <c r="AC65" s="200"/>
      <c r="AD65" s="200" t="e">
        <f>VLOOKUP($G65&amp;AD$60,申込確認シート!$E$1:$F$200,2,FALSE)</f>
        <v>#N/A</v>
      </c>
      <c r="AE65" s="200"/>
      <c r="AF65" s="200"/>
      <c r="AG65" s="200"/>
      <c r="AH65" s="200" t="e">
        <f>VLOOKUP($G65&amp;AH$60,申込確認シート!$E$1:$F$200,2,FALSE)</f>
        <v>#N/A</v>
      </c>
      <c r="AI65" s="200"/>
      <c r="AJ65" s="200"/>
      <c r="AK65" s="200"/>
      <c r="AL65" s="200" t="e">
        <f>VLOOKUP($G65&amp;AL$60,申込確認シート!$E$1:$F$200,2,FALSE)</f>
        <v>#N/A</v>
      </c>
      <c r="AM65" s="200"/>
      <c r="AN65" s="200"/>
      <c r="AO65" s="200"/>
      <c r="AP65" s="200" t="e">
        <f>VLOOKUP($G65&amp;AP$60,申込確認シート!$E$1:$F$200,2,FALSE)</f>
        <v>#N/A</v>
      </c>
      <c r="AQ65" s="200"/>
      <c r="AR65" s="200"/>
      <c r="AS65" s="200"/>
      <c r="AT65" s="200" t="e">
        <f>VLOOKUP($G65&amp;AT$60,申込確認シート!$E$1:$F$200,2,FALSE)</f>
        <v>#N/A</v>
      </c>
      <c r="AU65" s="200"/>
      <c r="AV65" s="200"/>
      <c r="AW65" s="200"/>
      <c r="AX65" s="200" t="e">
        <f>VLOOKUP($G65&amp;AX$60,申込確認シート!$E$1:$F$200,2,FALSE)</f>
        <v>#N/A</v>
      </c>
      <c r="AY65" s="200"/>
      <c r="AZ65" s="200"/>
      <c r="BA65" s="200"/>
      <c r="BB65" s="200" t="e">
        <f>VLOOKUP($G65&amp;BB$60,申込確認シート!$E$1:$F$200,2,FALSE)</f>
        <v>#N/A</v>
      </c>
      <c r="BC65" s="200"/>
      <c r="BD65" s="200"/>
      <c r="BE65" s="200"/>
      <c r="BF65" s="200" t="e">
        <f>VLOOKUP($G65&amp;BF$60,申込確認シート!$E$1:$F$200,2,FALSE)</f>
        <v>#N/A</v>
      </c>
      <c r="BG65" s="200"/>
      <c r="BH65" s="200"/>
      <c r="BI65" s="200"/>
      <c r="BJ65" s="200" t="e">
        <f>VLOOKUP($G65&amp;BJ$60,申込確認シート!$E$1:$F$200,2,FALSE)</f>
        <v>#N/A</v>
      </c>
      <c r="BK65" s="200"/>
      <c r="BL65" s="200"/>
      <c r="BM65" s="200"/>
      <c r="BN65" s="200" t="e">
        <f>VLOOKUP($G65&amp;BN$60,申込確認シート!$E$1:$F$200,2,FALSE)</f>
        <v>#N/A</v>
      </c>
      <c r="BO65" s="200"/>
      <c r="BP65" s="200"/>
      <c r="BQ65" s="200"/>
      <c r="BR65" s="200" t="e">
        <f>VLOOKUP($G65&amp;BR$60,申込確認シート!$E$1:$F$200,2,FALSE)</f>
        <v>#N/A</v>
      </c>
      <c r="BS65" s="200"/>
      <c r="BT65" s="200"/>
      <c r="BU65" s="200"/>
      <c r="BV65" s="201" t="e">
        <f>VLOOKUP($G65&amp;BV$60,申込確認シート!$E$1:$F$200,2,FALSE)</f>
        <v>#N/A</v>
      </c>
      <c r="BW65" s="202"/>
      <c r="BX65" s="202"/>
      <c r="BY65" s="202"/>
      <c r="BZ65" s="169">
        <f>COUNTIF(申込確認シート!$C$1:$C$200,G65)</f>
        <v>0</v>
      </c>
      <c r="CA65" s="169"/>
      <c r="CB65" s="169"/>
      <c r="CC65" s="169"/>
      <c r="CQ65" s="44"/>
      <c r="CR65" s="89"/>
      <c r="CS65" s="89"/>
      <c r="CT65" s="89"/>
      <c r="CU65" s="89"/>
      <c r="CV65" s="89" t="s">
        <v>61</v>
      </c>
      <c r="CW65" s="44"/>
      <c r="CX65" s="44"/>
      <c r="CY65" s="44"/>
      <c r="CZ65" s="89" t="s">
        <v>404</v>
      </c>
      <c r="DA65" s="42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</row>
    <row r="66" spans="1:244" ht="9.75" customHeight="1">
      <c r="A66" s="213"/>
      <c r="B66" s="213"/>
      <c r="C66" s="213"/>
      <c r="D66" s="210">
        <v>6</v>
      </c>
      <c r="E66" s="210"/>
      <c r="F66" s="210"/>
      <c r="G66" s="230" t="e">
        <f t="shared" si="226"/>
        <v>#N/A</v>
      </c>
      <c r="H66" s="231"/>
      <c r="I66" s="231"/>
      <c r="J66" s="231"/>
      <c r="K66" s="231"/>
      <c r="L66" s="231"/>
      <c r="M66" s="231"/>
      <c r="N66" s="231"/>
      <c r="O66" s="231"/>
      <c r="P66" s="231"/>
      <c r="Q66" s="232"/>
      <c r="R66" s="202" t="e">
        <f>VLOOKUP($G66&amp;R$60,申込確認シート!$E$1:$F$200,2,FALSE)</f>
        <v>#N/A</v>
      </c>
      <c r="S66" s="202"/>
      <c r="T66" s="202"/>
      <c r="U66" s="208"/>
      <c r="V66" s="200" t="e">
        <f>VLOOKUP($G66&amp;V$60,申込確認シート!$E$1:$F$200,2,FALSE)</f>
        <v>#N/A</v>
      </c>
      <c r="W66" s="200"/>
      <c r="X66" s="200"/>
      <c r="Y66" s="200"/>
      <c r="Z66" s="200" t="e">
        <f>VLOOKUP($G66&amp;Z$60,申込確認シート!$E$1:$F$200,2,FALSE)</f>
        <v>#N/A</v>
      </c>
      <c r="AA66" s="200"/>
      <c r="AB66" s="200"/>
      <c r="AC66" s="200"/>
      <c r="AD66" s="200" t="e">
        <f>VLOOKUP($G66&amp;AD$60,申込確認シート!$E$1:$F$200,2,FALSE)</f>
        <v>#N/A</v>
      </c>
      <c r="AE66" s="200"/>
      <c r="AF66" s="200"/>
      <c r="AG66" s="200"/>
      <c r="AH66" s="200" t="e">
        <f>VLOOKUP($G66&amp;AH$60,申込確認シート!$E$1:$F$200,2,FALSE)</f>
        <v>#N/A</v>
      </c>
      <c r="AI66" s="200"/>
      <c r="AJ66" s="200"/>
      <c r="AK66" s="200"/>
      <c r="AL66" s="200" t="e">
        <f>VLOOKUP($G66&amp;AL$60,申込確認シート!$E$1:$F$200,2,FALSE)</f>
        <v>#N/A</v>
      </c>
      <c r="AM66" s="200"/>
      <c r="AN66" s="200"/>
      <c r="AO66" s="200"/>
      <c r="AP66" s="200" t="e">
        <f>VLOOKUP($G66&amp;AP$60,申込確認シート!$E$1:$F$200,2,FALSE)</f>
        <v>#N/A</v>
      </c>
      <c r="AQ66" s="200"/>
      <c r="AR66" s="200"/>
      <c r="AS66" s="200"/>
      <c r="AT66" s="200" t="e">
        <f>VLOOKUP($G66&amp;AT$60,申込確認シート!$E$1:$F$200,2,FALSE)</f>
        <v>#N/A</v>
      </c>
      <c r="AU66" s="200"/>
      <c r="AV66" s="200"/>
      <c r="AW66" s="200"/>
      <c r="AX66" s="200" t="e">
        <f>VLOOKUP($G66&amp;AX$60,申込確認シート!$E$1:$F$200,2,FALSE)</f>
        <v>#N/A</v>
      </c>
      <c r="AY66" s="200"/>
      <c r="AZ66" s="200"/>
      <c r="BA66" s="200"/>
      <c r="BB66" s="200" t="e">
        <f>VLOOKUP($G66&amp;BB$60,申込確認シート!$E$1:$F$200,2,FALSE)</f>
        <v>#N/A</v>
      </c>
      <c r="BC66" s="200"/>
      <c r="BD66" s="200"/>
      <c r="BE66" s="200"/>
      <c r="BF66" s="200" t="e">
        <f>VLOOKUP($G66&amp;BF$60,申込確認シート!$E$1:$F$200,2,FALSE)</f>
        <v>#N/A</v>
      </c>
      <c r="BG66" s="200"/>
      <c r="BH66" s="200"/>
      <c r="BI66" s="200"/>
      <c r="BJ66" s="200" t="e">
        <f>VLOOKUP($G66&amp;BJ$60,申込確認シート!$E$1:$F$200,2,FALSE)</f>
        <v>#N/A</v>
      </c>
      <c r="BK66" s="200"/>
      <c r="BL66" s="200"/>
      <c r="BM66" s="200"/>
      <c r="BN66" s="200" t="e">
        <f>VLOOKUP($G66&amp;BN$60,申込確認シート!$E$1:$F$200,2,FALSE)</f>
        <v>#N/A</v>
      </c>
      <c r="BO66" s="200"/>
      <c r="BP66" s="200"/>
      <c r="BQ66" s="200"/>
      <c r="BR66" s="200" t="e">
        <f>VLOOKUP($G66&amp;BR$60,申込確認シート!$E$1:$F$200,2,FALSE)</f>
        <v>#N/A</v>
      </c>
      <c r="BS66" s="200"/>
      <c r="BT66" s="200"/>
      <c r="BU66" s="200"/>
      <c r="BV66" s="201" t="e">
        <f>VLOOKUP($G66&amp;BV$60,申込確認シート!$E$1:$F$200,2,FALSE)</f>
        <v>#N/A</v>
      </c>
      <c r="BW66" s="202"/>
      <c r="BX66" s="202"/>
      <c r="BY66" s="202"/>
      <c r="BZ66" s="169">
        <f>COUNTIF(申込確認シート!$C$1:$C$200,G66)</f>
        <v>0</v>
      </c>
      <c r="CA66" s="169"/>
      <c r="CB66" s="169"/>
      <c r="CC66" s="169"/>
      <c r="CQ66" s="44"/>
      <c r="CR66" s="89"/>
      <c r="CS66" s="89"/>
      <c r="CT66" s="89"/>
      <c r="CU66" s="89"/>
      <c r="CV66" s="89" t="s">
        <v>201</v>
      </c>
      <c r="CW66" s="44"/>
      <c r="CX66" s="44"/>
      <c r="CY66" s="44"/>
      <c r="CZ66" s="89" t="s">
        <v>405</v>
      </c>
      <c r="DA66" s="44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</row>
    <row r="67" spans="1:244" s="47" customFormat="1" ht="9.75" customHeight="1">
      <c r="A67" s="213"/>
      <c r="B67" s="213"/>
      <c r="C67" s="213"/>
      <c r="D67" s="210">
        <v>7</v>
      </c>
      <c r="E67" s="210"/>
      <c r="F67" s="210"/>
      <c r="G67" s="230" t="e">
        <f t="shared" si="226"/>
        <v>#N/A</v>
      </c>
      <c r="H67" s="231"/>
      <c r="I67" s="231"/>
      <c r="J67" s="231"/>
      <c r="K67" s="231"/>
      <c r="L67" s="231"/>
      <c r="M67" s="231"/>
      <c r="N67" s="231"/>
      <c r="O67" s="231"/>
      <c r="P67" s="231"/>
      <c r="Q67" s="232"/>
      <c r="R67" s="202" t="e">
        <f>VLOOKUP($G67&amp;R$60,申込確認シート!$E$1:$F$200,2,FALSE)</f>
        <v>#N/A</v>
      </c>
      <c r="S67" s="202"/>
      <c r="T67" s="202"/>
      <c r="U67" s="208"/>
      <c r="V67" s="200" t="e">
        <f>VLOOKUP($G67&amp;V$60,申込確認シート!$E$1:$F$200,2,FALSE)</f>
        <v>#N/A</v>
      </c>
      <c r="W67" s="200"/>
      <c r="X67" s="200"/>
      <c r="Y67" s="200"/>
      <c r="Z67" s="200" t="e">
        <f>VLOOKUP($G67&amp;Z$60,申込確認シート!$E$1:$F$200,2,FALSE)</f>
        <v>#N/A</v>
      </c>
      <c r="AA67" s="200"/>
      <c r="AB67" s="200"/>
      <c r="AC67" s="200"/>
      <c r="AD67" s="200" t="e">
        <f>VLOOKUP($G67&amp;AD$60,申込確認シート!$E$1:$F$200,2,FALSE)</f>
        <v>#N/A</v>
      </c>
      <c r="AE67" s="200"/>
      <c r="AF67" s="200"/>
      <c r="AG67" s="200"/>
      <c r="AH67" s="200" t="e">
        <f>VLOOKUP($G67&amp;AH$60,申込確認シート!$E$1:$F$200,2,FALSE)</f>
        <v>#N/A</v>
      </c>
      <c r="AI67" s="200"/>
      <c r="AJ67" s="200"/>
      <c r="AK67" s="200"/>
      <c r="AL67" s="200" t="e">
        <f>VLOOKUP($G67&amp;AL$60,申込確認シート!$E$1:$F$200,2,FALSE)</f>
        <v>#N/A</v>
      </c>
      <c r="AM67" s="200"/>
      <c r="AN67" s="200"/>
      <c r="AO67" s="200"/>
      <c r="AP67" s="200" t="e">
        <f>VLOOKUP($G67&amp;AP$60,申込確認シート!$E$1:$F$200,2,FALSE)</f>
        <v>#N/A</v>
      </c>
      <c r="AQ67" s="200"/>
      <c r="AR67" s="200"/>
      <c r="AS67" s="200"/>
      <c r="AT67" s="200" t="e">
        <f>VLOOKUP($G67&amp;AT$60,申込確認シート!$E$1:$F$200,2,FALSE)</f>
        <v>#N/A</v>
      </c>
      <c r="AU67" s="200"/>
      <c r="AV67" s="200"/>
      <c r="AW67" s="200"/>
      <c r="AX67" s="200" t="e">
        <f>VLOOKUP($G67&amp;AX$60,申込確認シート!$E$1:$F$200,2,FALSE)</f>
        <v>#N/A</v>
      </c>
      <c r="AY67" s="200"/>
      <c r="AZ67" s="200"/>
      <c r="BA67" s="200"/>
      <c r="BB67" s="200" t="e">
        <f>VLOOKUP($G67&amp;BB$60,申込確認シート!$E$1:$F$200,2,FALSE)</f>
        <v>#N/A</v>
      </c>
      <c r="BC67" s="200"/>
      <c r="BD67" s="200"/>
      <c r="BE67" s="200"/>
      <c r="BF67" s="200" t="e">
        <f>VLOOKUP($G67&amp;BF$60,申込確認シート!$E$1:$F$200,2,FALSE)</f>
        <v>#N/A</v>
      </c>
      <c r="BG67" s="200"/>
      <c r="BH67" s="200"/>
      <c r="BI67" s="200"/>
      <c r="BJ67" s="200" t="e">
        <f>VLOOKUP($G67&amp;BJ$60,申込確認シート!$E$1:$F$200,2,FALSE)</f>
        <v>#N/A</v>
      </c>
      <c r="BK67" s="200"/>
      <c r="BL67" s="200"/>
      <c r="BM67" s="200"/>
      <c r="BN67" s="200" t="e">
        <f>VLOOKUP($G67&amp;BN$60,申込確認シート!$E$1:$F$200,2,FALSE)</f>
        <v>#N/A</v>
      </c>
      <c r="BO67" s="200"/>
      <c r="BP67" s="200"/>
      <c r="BQ67" s="200"/>
      <c r="BR67" s="200" t="e">
        <f>VLOOKUP($G67&amp;BR$60,申込確認シート!$E$1:$F$200,2,FALSE)</f>
        <v>#N/A</v>
      </c>
      <c r="BS67" s="200"/>
      <c r="BT67" s="200"/>
      <c r="BU67" s="200"/>
      <c r="BV67" s="201" t="e">
        <f>VLOOKUP($G67&amp;BV$60,申込確認シート!$E$1:$F$200,2,FALSE)</f>
        <v>#N/A</v>
      </c>
      <c r="BW67" s="202"/>
      <c r="BX67" s="202"/>
      <c r="BY67" s="202"/>
      <c r="BZ67" s="169">
        <f>COUNTIF(申込確認シート!$C$1:$C$200,G67)</f>
        <v>0</v>
      </c>
      <c r="CA67" s="169"/>
      <c r="CB67" s="169"/>
      <c r="CC67" s="169"/>
      <c r="CD67" s="50"/>
      <c r="CE67" s="50"/>
      <c r="CF67" s="50"/>
      <c r="CG67" s="50"/>
      <c r="CH67" s="50"/>
      <c r="CI67" s="50"/>
      <c r="CJ67" s="50"/>
      <c r="CK67" s="40"/>
      <c r="CL67" s="44"/>
      <c r="CM67" s="44"/>
      <c r="CN67" s="44"/>
      <c r="CO67" s="44"/>
      <c r="CP67" s="44"/>
      <c r="CQ67" s="44"/>
      <c r="CR67" s="89"/>
      <c r="CS67" s="89"/>
      <c r="CT67" s="89"/>
      <c r="CU67" s="89"/>
      <c r="CV67" s="89" t="s">
        <v>362</v>
      </c>
      <c r="CW67" s="44"/>
      <c r="CX67" s="44"/>
      <c r="CY67" s="44"/>
      <c r="CZ67" s="89" t="s">
        <v>406</v>
      </c>
      <c r="DA67" s="44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37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</row>
    <row r="68" spans="1:244" s="47" customFormat="1" ht="9.75" customHeight="1">
      <c r="A68" s="213"/>
      <c r="B68" s="213"/>
      <c r="C68" s="213"/>
      <c r="D68" s="210">
        <v>8</v>
      </c>
      <c r="E68" s="210"/>
      <c r="F68" s="210"/>
      <c r="G68" s="230" t="e">
        <f t="shared" si="226"/>
        <v>#N/A</v>
      </c>
      <c r="H68" s="231"/>
      <c r="I68" s="231"/>
      <c r="J68" s="231"/>
      <c r="K68" s="231"/>
      <c r="L68" s="231"/>
      <c r="M68" s="231"/>
      <c r="N68" s="231"/>
      <c r="O68" s="231"/>
      <c r="P68" s="231"/>
      <c r="Q68" s="232"/>
      <c r="R68" s="202" t="e">
        <f>VLOOKUP($G68&amp;R$60,申込確認シート!$E$1:$F$200,2,FALSE)</f>
        <v>#N/A</v>
      </c>
      <c r="S68" s="202"/>
      <c r="T68" s="202"/>
      <c r="U68" s="208"/>
      <c r="V68" s="200" t="e">
        <f>VLOOKUP($G68&amp;V$60,申込確認シート!$E$1:$F$200,2,FALSE)</f>
        <v>#N/A</v>
      </c>
      <c r="W68" s="200"/>
      <c r="X68" s="200"/>
      <c r="Y68" s="200"/>
      <c r="Z68" s="200" t="e">
        <f>VLOOKUP($G68&amp;Z$60,申込確認シート!$E$1:$F$200,2,FALSE)</f>
        <v>#N/A</v>
      </c>
      <c r="AA68" s="200"/>
      <c r="AB68" s="200"/>
      <c r="AC68" s="200"/>
      <c r="AD68" s="200" t="e">
        <f>VLOOKUP($G68&amp;AD$60,申込確認シート!$E$1:$F$200,2,FALSE)</f>
        <v>#N/A</v>
      </c>
      <c r="AE68" s="200"/>
      <c r="AF68" s="200"/>
      <c r="AG68" s="200"/>
      <c r="AH68" s="200" t="e">
        <f>VLOOKUP($G68&amp;AH$60,申込確認シート!$E$1:$F$200,2,FALSE)</f>
        <v>#N/A</v>
      </c>
      <c r="AI68" s="200"/>
      <c r="AJ68" s="200"/>
      <c r="AK68" s="200"/>
      <c r="AL68" s="200" t="e">
        <f>VLOOKUP($G68&amp;AL$60,申込確認シート!$E$1:$F$200,2,FALSE)</f>
        <v>#N/A</v>
      </c>
      <c r="AM68" s="200"/>
      <c r="AN68" s="200"/>
      <c r="AO68" s="200"/>
      <c r="AP68" s="200" t="e">
        <f>VLOOKUP($G68&amp;AP$60,申込確認シート!$E$1:$F$200,2,FALSE)</f>
        <v>#N/A</v>
      </c>
      <c r="AQ68" s="200"/>
      <c r="AR68" s="200"/>
      <c r="AS68" s="200"/>
      <c r="AT68" s="200" t="e">
        <f>VLOOKUP($G68&amp;AT$60,申込確認シート!$E$1:$F$200,2,FALSE)</f>
        <v>#N/A</v>
      </c>
      <c r="AU68" s="200"/>
      <c r="AV68" s="200"/>
      <c r="AW68" s="200"/>
      <c r="AX68" s="200" t="e">
        <f>VLOOKUP($G68&amp;AX$60,申込確認シート!$E$1:$F$200,2,FALSE)</f>
        <v>#N/A</v>
      </c>
      <c r="AY68" s="200"/>
      <c r="AZ68" s="200"/>
      <c r="BA68" s="200"/>
      <c r="BB68" s="200" t="e">
        <f>VLOOKUP($G68&amp;BB$60,申込確認シート!$E$1:$F$200,2,FALSE)</f>
        <v>#N/A</v>
      </c>
      <c r="BC68" s="200"/>
      <c r="BD68" s="200"/>
      <c r="BE68" s="200"/>
      <c r="BF68" s="200" t="e">
        <f>VLOOKUP($G68&amp;BF$60,申込確認シート!$E$1:$F$200,2,FALSE)</f>
        <v>#N/A</v>
      </c>
      <c r="BG68" s="200"/>
      <c r="BH68" s="200"/>
      <c r="BI68" s="200"/>
      <c r="BJ68" s="200" t="e">
        <f>VLOOKUP($G68&amp;BJ$60,申込確認シート!$E$1:$F$200,2,FALSE)</f>
        <v>#N/A</v>
      </c>
      <c r="BK68" s="200"/>
      <c r="BL68" s="200"/>
      <c r="BM68" s="200"/>
      <c r="BN68" s="200" t="e">
        <f>VLOOKUP($G68&amp;BN$60,申込確認シート!$E$1:$F$200,2,FALSE)</f>
        <v>#N/A</v>
      </c>
      <c r="BO68" s="200"/>
      <c r="BP68" s="200"/>
      <c r="BQ68" s="200"/>
      <c r="BR68" s="200" t="e">
        <f>VLOOKUP($G68&amp;BR$60,申込確認シート!$E$1:$F$200,2,FALSE)</f>
        <v>#N/A</v>
      </c>
      <c r="BS68" s="200"/>
      <c r="BT68" s="200"/>
      <c r="BU68" s="200"/>
      <c r="BV68" s="201" t="e">
        <f>VLOOKUP($G68&amp;BV$60,申込確認シート!$E$1:$F$200,2,FALSE)</f>
        <v>#N/A</v>
      </c>
      <c r="BW68" s="202"/>
      <c r="BX68" s="202"/>
      <c r="BY68" s="202"/>
      <c r="BZ68" s="169">
        <f>COUNTIF(申込確認シート!$C$1:$C$200,G68)</f>
        <v>0</v>
      </c>
      <c r="CA68" s="169"/>
      <c r="CB68" s="169"/>
      <c r="CC68" s="169"/>
      <c r="CD68" s="50"/>
      <c r="CE68" s="50"/>
      <c r="CF68" s="50"/>
      <c r="CG68" s="50"/>
      <c r="CH68" s="50"/>
      <c r="CI68" s="50"/>
      <c r="CJ68" s="50"/>
      <c r="CK68" s="40"/>
      <c r="CL68" s="44"/>
      <c r="CM68" s="44"/>
      <c r="CN68" s="44"/>
      <c r="CO68" s="44"/>
      <c r="CP68" s="44"/>
      <c r="CQ68" s="44"/>
      <c r="CR68" s="89"/>
      <c r="CS68" s="89"/>
      <c r="CT68" s="89"/>
      <c r="CU68" s="89"/>
      <c r="CV68" s="89" t="s">
        <v>317</v>
      </c>
      <c r="CW68" s="44"/>
      <c r="CX68" s="44"/>
      <c r="CY68" s="44"/>
      <c r="CZ68" s="89" t="s">
        <v>407</v>
      </c>
      <c r="DA68" s="44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37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</row>
    <row r="69" spans="1:244" s="47" customFormat="1" ht="9.75" customHeight="1">
      <c r="A69" s="213"/>
      <c r="B69" s="213"/>
      <c r="C69" s="213"/>
      <c r="D69" s="210">
        <v>9</v>
      </c>
      <c r="E69" s="210"/>
      <c r="F69" s="210"/>
      <c r="G69" s="230" t="e">
        <f t="shared" si="226"/>
        <v>#N/A</v>
      </c>
      <c r="H69" s="231"/>
      <c r="I69" s="231"/>
      <c r="J69" s="231"/>
      <c r="K69" s="231"/>
      <c r="L69" s="231"/>
      <c r="M69" s="231"/>
      <c r="N69" s="231"/>
      <c r="O69" s="231"/>
      <c r="P69" s="231"/>
      <c r="Q69" s="232"/>
      <c r="R69" s="202" t="e">
        <f>VLOOKUP($G69&amp;R$60,申込確認シート!$E$1:$F$200,2,FALSE)</f>
        <v>#N/A</v>
      </c>
      <c r="S69" s="202"/>
      <c r="T69" s="202"/>
      <c r="U69" s="208"/>
      <c r="V69" s="200" t="e">
        <f>VLOOKUP($G69&amp;V$60,申込確認シート!$E$1:$F$200,2,FALSE)</f>
        <v>#N/A</v>
      </c>
      <c r="W69" s="200"/>
      <c r="X69" s="200"/>
      <c r="Y69" s="200"/>
      <c r="Z69" s="200" t="e">
        <f>VLOOKUP($G69&amp;Z$60,申込確認シート!$E$1:$F$200,2,FALSE)</f>
        <v>#N/A</v>
      </c>
      <c r="AA69" s="200"/>
      <c r="AB69" s="200"/>
      <c r="AC69" s="200"/>
      <c r="AD69" s="200" t="e">
        <f>VLOOKUP($G69&amp;AD$60,申込確認シート!$E$1:$F$200,2,FALSE)</f>
        <v>#N/A</v>
      </c>
      <c r="AE69" s="200"/>
      <c r="AF69" s="200"/>
      <c r="AG69" s="200"/>
      <c r="AH69" s="200" t="e">
        <f>VLOOKUP($G69&amp;AH$60,申込確認シート!$E$1:$F$200,2,FALSE)</f>
        <v>#N/A</v>
      </c>
      <c r="AI69" s="200"/>
      <c r="AJ69" s="200"/>
      <c r="AK69" s="200"/>
      <c r="AL69" s="200" t="e">
        <f>VLOOKUP($G69&amp;AL$60,申込確認シート!$E$1:$F$200,2,FALSE)</f>
        <v>#N/A</v>
      </c>
      <c r="AM69" s="200"/>
      <c r="AN69" s="200"/>
      <c r="AO69" s="200"/>
      <c r="AP69" s="200" t="e">
        <f>VLOOKUP($G69&amp;AP$60,申込確認シート!$E$1:$F$200,2,FALSE)</f>
        <v>#N/A</v>
      </c>
      <c r="AQ69" s="200"/>
      <c r="AR69" s="200"/>
      <c r="AS69" s="200"/>
      <c r="AT69" s="200" t="e">
        <f>VLOOKUP($G69&amp;AT$60,申込確認シート!$E$1:$F$200,2,FALSE)</f>
        <v>#N/A</v>
      </c>
      <c r="AU69" s="200"/>
      <c r="AV69" s="200"/>
      <c r="AW69" s="200"/>
      <c r="AX69" s="200" t="e">
        <f>VLOOKUP($G69&amp;AX$60,申込確認シート!$E$1:$F$200,2,FALSE)</f>
        <v>#N/A</v>
      </c>
      <c r="AY69" s="200"/>
      <c r="AZ69" s="200"/>
      <c r="BA69" s="200"/>
      <c r="BB69" s="200" t="e">
        <f>VLOOKUP($G69&amp;BB$60,申込確認シート!$E$1:$F$200,2,FALSE)</f>
        <v>#N/A</v>
      </c>
      <c r="BC69" s="200"/>
      <c r="BD69" s="200"/>
      <c r="BE69" s="200"/>
      <c r="BF69" s="200" t="e">
        <f>VLOOKUP($G69&amp;BF$60,申込確認シート!$E$1:$F$200,2,FALSE)</f>
        <v>#N/A</v>
      </c>
      <c r="BG69" s="200"/>
      <c r="BH69" s="200"/>
      <c r="BI69" s="200"/>
      <c r="BJ69" s="200" t="e">
        <f>VLOOKUP($G69&amp;BJ$60,申込確認シート!$E$1:$F$200,2,FALSE)</f>
        <v>#N/A</v>
      </c>
      <c r="BK69" s="200"/>
      <c r="BL69" s="200"/>
      <c r="BM69" s="200"/>
      <c r="BN69" s="200" t="e">
        <f>VLOOKUP($G69&amp;BN$60,申込確認シート!$E$1:$F$200,2,FALSE)</f>
        <v>#N/A</v>
      </c>
      <c r="BO69" s="200"/>
      <c r="BP69" s="200"/>
      <c r="BQ69" s="200"/>
      <c r="BR69" s="200" t="e">
        <f>VLOOKUP($G69&amp;BR$60,申込確認シート!$E$1:$F$200,2,FALSE)</f>
        <v>#N/A</v>
      </c>
      <c r="BS69" s="200"/>
      <c r="BT69" s="200"/>
      <c r="BU69" s="200"/>
      <c r="BV69" s="201" t="e">
        <f>VLOOKUP($G69&amp;BV$60,申込確認シート!$E$1:$F$200,2,FALSE)</f>
        <v>#N/A</v>
      </c>
      <c r="BW69" s="202"/>
      <c r="BX69" s="202"/>
      <c r="BY69" s="202"/>
      <c r="BZ69" s="169">
        <f>COUNTIF(申込確認シート!$C$1:$C$200,G69)</f>
        <v>0</v>
      </c>
      <c r="CA69" s="169"/>
      <c r="CB69" s="169"/>
      <c r="CC69" s="169"/>
      <c r="CD69" s="50"/>
      <c r="CE69" s="50"/>
      <c r="CF69" s="50"/>
      <c r="CG69" s="50"/>
      <c r="CH69" s="50"/>
      <c r="CI69" s="50"/>
      <c r="CJ69" s="50"/>
      <c r="CK69" s="40"/>
      <c r="CL69" s="44"/>
      <c r="CM69" s="44"/>
      <c r="CN69" s="44"/>
      <c r="CO69" s="44"/>
      <c r="CP69" s="44"/>
      <c r="CQ69" s="44"/>
      <c r="CR69" s="89"/>
      <c r="CS69" s="89"/>
      <c r="CT69" s="89"/>
      <c r="CU69" s="89"/>
      <c r="CV69" s="89" t="s">
        <v>60</v>
      </c>
      <c r="CW69" s="44"/>
      <c r="CX69" s="44"/>
      <c r="CY69" s="44"/>
      <c r="CZ69" s="89" t="s">
        <v>408</v>
      </c>
      <c r="DA69" s="44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37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</row>
    <row r="70" spans="1:244" s="47" customFormat="1" ht="9.75" customHeight="1">
      <c r="A70" s="213"/>
      <c r="B70" s="213"/>
      <c r="C70" s="213"/>
      <c r="D70" s="210">
        <v>10</v>
      </c>
      <c r="E70" s="210"/>
      <c r="F70" s="210"/>
      <c r="G70" s="230" t="e">
        <f t="shared" si="226"/>
        <v>#N/A</v>
      </c>
      <c r="H70" s="231"/>
      <c r="I70" s="231"/>
      <c r="J70" s="231"/>
      <c r="K70" s="231"/>
      <c r="L70" s="231"/>
      <c r="M70" s="231"/>
      <c r="N70" s="231"/>
      <c r="O70" s="231"/>
      <c r="P70" s="231"/>
      <c r="Q70" s="232"/>
      <c r="R70" s="202" t="e">
        <f>VLOOKUP($G70&amp;R$60,申込確認シート!$E$1:$F$200,2,FALSE)</f>
        <v>#N/A</v>
      </c>
      <c r="S70" s="202"/>
      <c r="T70" s="202"/>
      <c r="U70" s="208"/>
      <c r="V70" s="200" t="e">
        <f>VLOOKUP($G70&amp;V$60,申込確認シート!$E$1:$F$200,2,FALSE)</f>
        <v>#N/A</v>
      </c>
      <c r="W70" s="200"/>
      <c r="X70" s="200"/>
      <c r="Y70" s="200"/>
      <c r="Z70" s="200" t="e">
        <f>VLOOKUP($G70&amp;Z$60,申込確認シート!$E$1:$F$200,2,FALSE)</f>
        <v>#N/A</v>
      </c>
      <c r="AA70" s="200"/>
      <c r="AB70" s="200"/>
      <c r="AC70" s="200"/>
      <c r="AD70" s="200" t="e">
        <f>VLOOKUP($G70&amp;AD$60,申込確認シート!$E$1:$F$200,2,FALSE)</f>
        <v>#N/A</v>
      </c>
      <c r="AE70" s="200"/>
      <c r="AF70" s="200"/>
      <c r="AG70" s="200"/>
      <c r="AH70" s="200" t="e">
        <f>VLOOKUP($G70&amp;AH$60,申込確認シート!$E$1:$F$200,2,FALSE)</f>
        <v>#N/A</v>
      </c>
      <c r="AI70" s="200"/>
      <c r="AJ70" s="200"/>
      <c r="AK70" s="200"/>
      <c r="AL70" s="200" t="e">
        <f>VLOOKUP($G70&amp;AL$60,申込確認シート!$E$1:$F$200,2,FALSE)</f>
        <v>#N/A</v>
      </c>
      <c r="AM70" s="200"/>
      <c r="AN70" s="200"/>
      <c r="AO70" s="200"/>
      <c r="AP70" s="200" t="e">
        <f>VLOOKUP($G70&amp;AP$60,申込確認シート!$E$1:$F$200,2,FALSE)</f>
        <v>#N/A</v>
      </c>
      <c r="AQ70" s="200"/>
      <c r="AR70" s="200"/>
      <c r="AS70" s="200"/>
      <c r="AT70" s="200" t="e">
        <f>VLOOKUP($G70&amp;AT$60,申込確認シート!$E$1:$F$200,2,FALSE)</f>
        <v>#N/A</v>
      </c>
      <c r="AU70" s="200"/>
      <c r="AV70" s="200"/>
      <c r="AW70" s="200"/>
      <c r="AX70" s="200" t="e">
        <f>VLOOKUP($G70&amp;AX$60,申込確認シート!$E$1:$F$200,2,FALSE)</f>
        <v>#N/A</v>
      </c>
      <c r="AY70" s="200"/>
      <c r="AZ70" s="200"/>
      <c r="BA70" s="200"/>
      <c r="BB70" s="200" t="e">
        <f>VLOOKUP($G70&amp;BB$60,申込確認シート!$E$1:$F$200,2,FALSE)</f>
        <v>#N/A</v>
      </c>
      <c r="BC70" s="200"/>
      <c r="BD70" s="200"/>
      <c r="BE70" s="200"/>
      <c r="BF70" s="200" t="e">
        <f>VLOOKUP($G70&amp;BF$60,申込確認シート!$E$1:$F$200,2,FALSE)</f>
        <v>#N/A</v>
      </c>
      <c r="BG70" s="200"/>
      <c r="BH70" s="200"/>
      <c r="BI70" s="200"/>
      <c r="BJ70" s="200" t="e">
        <f>VLOOKUP($G70&amp;BJ$60,申込確認シート!$E$1:$F$200,2,FALSE)</f>
        <v>#N/A</v>
      </c>
      <c r="BK70" s="200"/>
      <c r="BL70" s="200"/>
      <c r="BM70" s="200"/>
      <c r="BN70" s="200" t="e">
        <f>VLOOKUP($G70&amp;BN$60,申込確認シート!$E$1:$F$200,2,FALSE)</f>
        <v>#N/A</v>
      </c>
      <c r="BO70" s="200"/>
      <c r="BP70" s="200"/>
      <c r="BQ70" s="200"/>
      <c r="BR70" s="200" t="e">
        <f>VLOOKUP($G70&amp;BR$60,申込確認シート!$E$1:$F$200,2,FALSE)</f>
        <v>#N/A</v>
      </c>
      <c r="BS70" s="200"/>
      <c r="BT70" s="200"/>
      <c r="BU70" s="200"/>
      <c r="BV70" s="201" t="e">
        <f>VLOOKUP($G70&amp;BV$60,申込確認シート!$E$1:$F$200,2,FALSE)</f>
        <v>#N/A</v>
      </c>
      <c r="BW70" s="202"/>
      <c r="BX70" s="202"/>
      <c r="BY70" s="202"/>
      <c r="BZ70" s="169">
        <f>COUNTIF(申込確認シート!$C$1:$C$200,G70)</f>
        <v>0</v>
      </c>
      <c r="CA70" s="169"/>
      <c r="CB70" s="169"/>
      <c r="CC70" s="169"/>
      <c r="CD70" s="50"/>
      <c r="CE70" s="50"/>
      <c r="CF70" s="50"/>
      <c r="CG70" s="50"/>
      <c r="CH70" s="50"/>
      <c r="CI70" s="50"/>
      <c r="CJ70" s="50"/>
      <c r="CK70" s="40"/>
      <c r="CL70" s="44"/>
      <c r="CM70" s="44"/>
      <c r="CN70" s="44"/>
      <c r="CO70" s="44"/>
      <c r="CP70" s="44"/>
      <c r="CQ70" s="44"/>
      <c r="CR70" s="89"/>
      <c r="CS70" s="89"/>
      <c r="CT70" s="89"/>
      <c r="CU70" s="89"/>
      <c r="CV70" s="89" t="s">
        <v>203</v>
      </c>
      <c r="CW70" s="44"/>
      <c r="CX70" s="44"/>
      <c r="CY70" s="44"/>
      <c r="CZ70" s="89"/>
      <c r="DA70" s="44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37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</row>
    <row r="71" spans="1:244" s="47" customFormat="1" ht="9.75" customHeight="1">
      <c r="A71" s="213"/>
      <c r="B71" s="213"/>
      <c r="C71" s="213"/>
      <c r="D71" s="210">
        <v>11</v>
      </c>
      <c r="E71" s="210"/>
      <c r="F71" s="210"/>
      <c r="G71" s="230" t="e">
        <f t="shared" si="226"/>
        <v>#N/A</v>
      </c>
      <c r="H71" s="231"/>
      <c r="I71" s="231"/>
      <c r="J71" s="231"/>
      <c r="K71" s="231"/>
      <c r="L71" s="231"/>
      <c r="M71" s="231"/>
      <c r="N71" s="231"/>
      <c r="O71" s="231"/>
      <c r="P71" s="231"/>
      <c r="Q71" s="232"/>
      <c r="R71" s="202" t="e">
        <f>VLOOKUP($G71&amp;R$60,申込確認シート!$E$1:$F$200,2,FALSE)</f>
        <v>#N/A</v>
      </c>
      <c r="S71" s="202"/>
      <c r="T71" s="202"/>
      <c r="U71" s="208"/>
      <c r="V71" s="200" t="e">
        <f>VLOOKUP($G71&amp;V$60,申込確認シート!$E$1:$F$200,2,FALSE)</f>
        <v>#N/A</v>
      </c>
      <c r="W71" s="200"/>
      <c r="X71" s="200"/>
      <c r="Y71" s="200"/>
      <c r="Z71" s="200" t="e">
        <f>VLOOKUP($G71&amp;Z$60,申込確認シート!$E$1:$F$200,2,FALSE)</f>
        <v>#N/A</v>
      </c>
      <c r="AA71" s="200"/>
      <c r="AB71" s="200"/>
      <c r="AC71" s="200"/>
      <c r="AD71" s="200" t="e">
        <f>VLOOKUP($G71&amp;AD$60,申込確認シート!$E$1:$F$200,2,FALSE)</f>
        <v>#N/A</v>
      </c>
      <c r="AE71" s="200"/>
      <c r="AF71" s="200"/>
      <c r="AG71" s="200"/>
      <c r="AH71" s="200" t="e">
        <f>VLOOKUP($G71&amp;AH$60,申込確認シート!$E$1:$F$200,2,FALSE)</f>
        <v>#N/A</v>
      </c>
      <c r="AI71" s="200"/>
      <c r="AJ71" s="200"/>
      <c r="AK71" s="200"/>
      <c r="AL71" s="200" t="e">
        <f>VLOOKUP($G71&amp;AL$60,申込確認シート!$E$1:$F$200,2,FALSE)</f>
        <v>#N/A</v>
      </c>
      <c r="AM71" s="200"/>
      <c r="AN71" s="200"/>
      <c r="AO71" s="200"/>
      <c r="AP71" s="200" t="e">
        <f>VLOOKUP($G71&amp;AP$60,申込確認シート!$E$1:$F$200,2,FALSE)</f>
        <v>#N/A</v>
      </c>
      <c r="AQ71" s="200"/>
      <c r="AR71" s="200"/>
      <c r="AS71" s="200"/>
      <c r="AT71" s="200" t="e">
        <f>VLOOKUP($G71&amp;AT$60,申込確認シート!$E$1:$F$200,2,FALSE)</f>
        <v>#N/A</v>
      </c>
      <c r="AU71" s="200"/>
      <c r="AV71" s="200"/>
      <c r="AW71" s="200"/>
      <c r="AX71" s="200" t="e">
        <f>VLOOKUP($G71&amp;AX$60,申込確認シート!$E$1:$F$200,2,FALSE)</f>
        <v>#N/A</v>
      </c>
      <c r="AY71" s="200"/>
      <c r="AZ71" s="200"/>
      <c r="BA71" s="200"/>
      <c r="BB71" s="200" t="e">
        <f>VLOOKUP($G71&amp;BB$60,申込確認シート!$E$1:$F$200,2,FALSE)</f>
        <v>#N/A</v>
      </c>
      <c r="BC71" s="200"/>
      <c r="BD71" s="200"/>
      <c r="BE71" s="200"/>
      <c r="BF71" s="200" t="e">
        <f>VLOOKUP($G71&amp;BF$60,申込確認シート!$E$1:$F$200,2,FALSE)</f>
        <v>#N/A</v>
      </c>
      <c r="BG71" s="200"/>
      <c r="BH71" s="200"/>
      <c r="BI71" s="200"/>
      <c r="BJ71" s="200" t="e">
        <f>VLOOKUP($G71&amp;BJ$60,申込確認シート!$E$1:$F$200,2,FALSE)</f>
        <v>#N/A</v>
      </c>
      <c r="BK71" s="200"/>
      <c r="BL71" s="200"/>
      <c r="BM71" s="200"/>
      <c r="BN71" s="200" t="e">
        <f>VLOOKUP($G71&amp;BN$60,申込確認シート!$E$1:$F$200,2,FALSE)</f>
        <v>#N/A</v>
      </c>
      <c r="BO71" s="200"/>
      <c r="BP71" s="200"/>
      <c r="BQ71" s="200"/>
      <c r="BR71" s="200" t="e">
        <f>VLOOKUP($G71&amp;BR$60,申込確認シート!$E$1:$F$200,2,FALSE)</f>
        <v>#N/A</v>
      </c>
      <c r="BS71" s="200"/>
      <c r="BT71" s="200"/>
      <c r="BU71" s="200"/>
      <c r="BV71" s="201" t="e">
        <f>VLOOKUP($G71&amp;BV$60,申込確認シート!$E$1:$F$200,2,FALSE)</f>
        <v>#N/A</v>
      </c>
      <c r="BW71" s="202"/>
      <c r="BX71" s="202"/>
      <c r="BY71" s="202"/>
      <c r="BZ71" s="169">
        <f>COUNTIF(申込確認シート!$C$1:$C$200,G71)</f>
        <v>0</v>
      </c>
      <c r="CA71" s="169"/>
      <c r="CB71" s="169"/>
      <c r="CC71" s="169"/>
      <c r="CD71" s="50"/>
      <c r="CE71" s="50"/>
      <c r="CF71" s="50"/>
      <c r="CG71" s="50"/>
      <c r="CH71" s="50"/>
      <c r="CI71" s="50"/>
      <c r="CJ71" s="50"/>
      <c r="CK71" s="40"/>
      <c r="CL71" s="44"/>
      <c r="CM71" s="44"/>
      <c r="CN71" s="44"/>
      <c r="CO71" s="44"/>
      <c r="CP71" s="44"/>
      <c r="CQ71" s="44"/>
      <c r="CR71" s="89"/>
      <c r="CS71" s="89"/>
      <c r="CT71" s="89"/>
      <c r="CU71" s="89"/>
      <c r="CV71" s="89" t="s">
        <v>59</v>
      </c>
      <c r="CW71" s="44"/>
      <c r="CX71" s="44"/>
      <c r="CY71" s="44"/>
      <c r="CZ71" s="89"/>
      <c r="DA71" s="44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37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</row>
    <row r="72" spans="1:244" s="47" customFormat="1" ht="9.75" customHeight="1">
      <c r="A72" s="213"/>
      <c r="B72" s="213"/>
      <c r="C72" s="213"/>
      <c r="D72" s="210">
        <v>12</v>
      </c>
      <c r="E72" s="210"/>
      <c r="F72" s="210"/>
      <c r="G72" s="230" t="e">
        <f t="shared" si="226"/>
        <v>#N/A</v>
      </c>
      <c r="H72" s="231"/>
      <c r="I72" s="231"/>
      <c r="J72" s="231"/>
      <c r="K72" s="231"/>
      <c r="L72" s="231"/>
      <c r="M72" s="231"/>
      <c r="N72" s="231"/>
      <c r="O72" s="231"/>
      <c r="P72" s="231"/>
      <c r="Q72" s="232"/>
      <c r="R72" s="202" t="e">
        <f>VLOOKUP($G72&amp;R$60,申込確認シート!$E$1:$F$200,2,FALSE)</f>
        <v>#N/A</v>
      </c>
      <c r="S72" s="202"/>
      <c r="T72" s="202"/>
      <c r="U72" s="208"/>
      <c r="V72" s="200" t="e">
        <f>VLOOKUP($G72&amp;V$60,申込確認シート!$E$1:$F$200,2,FALSE)</f>
        <v>#N/A</v>
      </c>
      <c r="W72" s="200"/>
      <c r="X72" s="200"/>
      <c r="Y72" s="200"/>
      <c r="Z72" s="200" t="e">
        <f>VLOOKUP($G72&amp;Z$60,申込確認シート!$E$1:$F$200,2,FALSE)</f>
        <v>#N/A</v>
      </c>
      <c r="AA72" s="200"/>
      <c r="AB72" s="200"/>
      <c r="AC72" s="200"/>
      <c r="AD72" s="200" t="e">
        <f>VLOOKUP($G72&amp;AD$60,申込確認シート!$E$1:$F$200,2,FALSE)</f>
        <v>#N/A</v>
      </c>
      <c r="AE72" s="200"/>
      <c r="AF72" s="200"/>
      <c r="AG72" s="200"/>
      <c r="AH72" s="200" t="e">
        <f>VLOOKUP($G72&amp;AH$60,申込確認シート!$E$1:$F$200,2,FALSE)</f>
        <v>#N/A</v>
      </c>
      <c r="AI72" s="200"/>
      <c r="AJ72" s="200"/>
      <c r="AK72" s="200"/>
      <c r="AL72" s="200" t="e">
        <f>VLOOKUP($G72&amp;AL$60,申込確認シート!$E$1:$F$200,2,FALSE)</f>
        <v>#N/A</v>
      </c>
      <c r="AM72" s="200"/>
      <c r="AN72" s="200"/>
      <c r="AO72" s="200"/>
      <c r="AP72" s="200" t="e">
        <f>VLOOKUP($G72&amp;AP$60,申込確認シート!$E$1:$F$200,2,FALSE)</f>
        <v>#N/A</v>
      </c>
      <c r="AQ72" s="200"/>
      <c r="AR72" s="200"/>
      <c r="AS72" s="200"/>
      <c r="AT72" s="200" t="e">
        <f>VLOOKUP($G72&amp;AT$60,申込確認シート!$E$1:$F$200,2,FALSE)</f>
        <v>#N/A</v>
      </c>
      <c r="AU72" s="200"/>
      <c r="AV72" s="200"/>
      <c r="AW72" s="200"/>
      <c r="AX72" s="200" t="e">
        <f>VLOOKUP($G72&amp;AX$60,申込確認シート!$E$1:$F$200,2,FALSE)</f>
        <v>#N/A</v>
      </c>
      <c r="AY72" s="200"/>
      <c r="AZ72" s="200"/>
      <c r="BA72" s="200"/>
      <c r="BB72" s="200" t="e">
        <f>VLOOKUP($G72&amp;BB$60,申込確認シート!$E$1:$F$200,2,FALSE)</f>
        <v>#N/A</v>
      </c>
      <c r="BC72" s="200"/>
      <c r="BD72" s="200"/>
      <c r="BE72" s="200"/>
      <c r="BF72" s="200" t="e">
        <f>VLOOKUP($G72&amp;BF$60,申込確認シート!$E$1:$F$200,2,FALSE)</f>
        <v>#N/A</v>
      </c>
      <c r="BG72" s="200"/>
      <c r="BH72" s="200"/>
      <c r="BI72" s="200"/>
      <c r="BJ72" s="200" t="e">
        <f>VLOOKUP($G72&amp;BJ$60,申込確認シート!$E$1:$F$200,2,FALSE)</f>
        <v>#N/A</v>
      </c>
      <c r="BK72" s="200"/>
      <c r="BL72" s="200"/>
      <c r="BM72" s="200"/>
      <c r="BN72" s="200" t="e">
        <f>VLOOKUP($G72&amp;BN$60,申込確認シート!$E$1:$F$200,2,FALSE)</f>
        <v>#N/A</v>
      </c>
      <c r="BO72" s="200"/>
      <c r="BP72" s="200"/>
      <c r="BQ72" s="200"/>
      <c r="BR72" s="200" t="e">
        <f>VLOOKUP($G72&amp;BR$60,申込確認シート!$E$1:$F$200,2,FALSE)</f>
        <v>#N/A</v>
      </c>
      <c r="BS72" s="200"/>
      <c r="BT72" s="200"/>
      <c r="BU72" s="200"/>
      <c r="BV72" s="201" t="e">
        <f>VLOOKUP($G72&amp;BV$60,申込確認シート!$E$1:$F$200,2,FALSE)</f>
        <v>#N/A</v>
      </c>
      <c r="BW72" s="202"/>
      <c r="BX72" s="202"/>
      <c r="BY72" s="202"/>
      <c r="BZ72" s="169">
        <f>COUNTIF(申込確認シート!$C$1:$C$200,G72)</f>
        <v>0</v>
      </c>
      <c r="CA72" s="169"/>
      <c r="CB72" s="169"/>
      <c r="CC72" s="169"/>
      <c r="CD72" s="50"/>
      <c r="CE72" s="50"/>
      <c r="CF72" s="50"/>
      <c r="CG72" s="50"/>
      <c r="CH72" s="50"/>
      <c r="CI72" s="50"/>
      <c r="CJ72" s="50"/>
      <c r="CK72" s="40"/>
      <c r="CL72" s="44"/>
      <c r="CM72" s="44"/>
      <c r="CN72" s="44"/>
      <c r="CO72" s="44"/>
      <c r="CP72" s="44"/>
      <c r="CQ72" s="44"/>
      <c r="CR72" s="89"/>
      <c r="CS72" s="89"/>
      <c r="CT72" s="89"/>
      <c r="CU72" s="89"/>
      <c r="CV72" s="89" t="s">
        <v>363</v>
      </c>
      <c r="CW72" s="44"/>
      <c r="CX72" s="44"/>
      <c r="CY72" s="44"/>
      <c r="CZ72" s="89"/>
      <c r="DA72" s="44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37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</row>
    <row r="73" spans="1:244" s="47" customFormat="1" ht="9.75" customHeight="1">
      <c r="A73" s="213"/>
      <c r="B73" s="213"/>
      <c r="C73" s="213"/>
      <c r="D73" s="210">
        <v>13</v>
      </c>
      <c r="E73" s="210"/>
      <c r="F73" s="210"/>
      <c r="G73" s="230" t="e">
        <f t="shared" si="226"/>
        <v>#N/A</v>
      </c>
      <c r="H73" s="231"/>
      <c r="I73" s="231"/>
      <c r="J73" s="231"/>
      <c r="K73" s="231"/>
      <c r="L73" s="231"/>
      <c r="M73" s="231"/>
      <c r="N73" s="231"/>
      <c r="O73" s="231"/>
      <c r="P73" s="231"/>
      <c r="Q73" s="232"/>
      <c r="R73" s="202" t="e">
        <f>VLOOKUP($G73&amp;R$60,申込確認シート!$E$1:$F$200,2,FALSE)</f>
        <v>#N/A</v>
      </c>
      <c r="S73" s="202"/>
      <c r="T73" s="202"/>
      <c r="U73" s="208"/>
      <c r="V73" s="200" t="e">
        <f>VLOOKUP($G73&amp;V$60,申込確認シート!$E$1:$F$200,2,FALSE)</f>
        <v>#N/A</v>
      </c>
      <c r="W73" s="200"/>
      <c r="X73" s="200"/>
      <c r="Y73" s="200"/>
      <c r="Z73" s="200" t="e">
        <f>VLOOKUP($G73&amp;Z$60,申込確認シート!$E$1:$F$200,2,FALSE)</f>
        <v>#N/A</v>
      </c>
      <c r="AA73" s="200"/>
      <c r="AB73" s="200"/>
      <c r="AC73" s="200"/>
      <c r="AD73" s="200" t="e">
        <f>VLOOKUP($G73&amp;AD$60,申込確認シート!$E$1:$F$200,2,FALSE)</f>
        <v>#N/A</v>
      </c>
      <c r="AE73" s="200"/>
      <c r="AF73" s="200"/>
      <c r="AG73" s="200"/>
      <c r="AH73" s="200" t="e">
        <f>VLOOKUP($G73&amp;AH$60,申込確認シート!$E$1:$F$200,2,FALSE)</f>
        <v>#N/A</v>
      </c>
      <c r="AI73" s="200"/>
      <c r="AJ73" s="200"/>
      <c r="AK73" s="200"/>
      <c r="AL73" s="200" t="e">
        <f>VLOOKUP($G73&amp;AL$60,申込確認シート!$E$1:$F$200,2,FALSE)</f>
        <v>#N/A</v>
      </c>
      <c r="AM73" s="200"/>
      <c r="AN73" s="200"/>
      <c r="AO73" s="200"/>
      <c r="AP73" s="200" t="e">
        <f>VLOOKUP($G73&amp;AP$60,申込確認シート!$E$1:$F$200,2,FALSE)</f>
        <v>#N/A</v>
      </c>
      <c r="AQ73" s="200"/>
      <c r="AR73" s="200"/>
      <c r="AS73" s="200"/>
      <c r="AT73" s="200" t="e">
        <f>VLOOKUP($G73&amp;AT$60,申込確認シート!$E$1:$F$200,2,FALSE)</f>
        <v>#N/A</v>
      </c>
      <c r="AU73" s="200"/>
      <c r="AV73" s="200"/>
      <c r="AW73" s="200"/>
      <c r="AX73" s="200" t="e">
        <f>VLOOKUP($G73&amp;AX$60,申込確認シート!$E$1:$F$200,2,FALSE)</f>
        <v>#N/A</v>
      </c>
      <c r="AY73" s="200"/>
      <c r="AZ73" s="200"/>
      <c r="BA73" s="200"/>
      <c r="BB73" s="200" t="e">
        <f>VLOOKUP($G73&amp;BB$60,申込確認シート!$E$1:$F$200,2,FALSE)</f>
        <v>#N/A</v>
      </c>
      <c r="BC73" s="200"/>
      <c r="BD73" s="200"/>
      <c r="BE73" s="200"/>
      <c r="BF73" s="200" t="e">
        <f>VLOOKUP($G73&amp;BF$60,申込確認シート!$E$1:$F$200,2,FALSE)</f>
        <v>#N/A</v>
      </c>
      <c r="BG73" s="200"/>
      <c r="BH73" s="200"/>
      <c r="BI73" s="200"/>
      <c r="BJ73" s="200" t="e">
        <f>VLOOKUP($G73&amp;BJ$60,申込確認シート!$E$1:$F$200,2,FALSE)</f>
        <v>#N/A</v>
      </c>
      <c r="BK73" s="200"/>
      <c r="BL73" s="200"/>
      <c r="BM73" s="200"/>
      <c r="BN73" s="200" t="e">
        <f>VLOOKUP($G73&amp;BN$60,申込確認シート!$E$1:$F$200,2,FALSE)</f>
        <v>#N/A</v>
      </c>
      <c r="BO73" s="200"/>
      <c r="BP73" s="200"/>
      <c r="BQ73" s="200"/>
      <c r="BR73" s="200" t="e">
        <f>VLOOKUP($G73&amp;BR$60,申込確認シート!$E$1:$F$200,2,FALSE)</f>
        <v>#N/A</v>
      </c>
      <c r="BS73" s="200"/>
      <c r="BT73" s="200"/>
      <c r="BU73" s="200"/>
      <c r="BV73" s="201" t="e">
        <f>VLOOKUP($G73&amp;BV$60,申込確認シート!$E$1:$F$200,2,FALSE)</f>
        <v>#N/A</v>
      </c>
      <c r="BW73" s="202"/>
      <c r="BX73" s="202"/>
      <c r="BY73" s="202"/>
      <c r="BZ73" s="169">
        <f>COUNTIF(申込確認シート!$C$1:$C$200,G73)</f>
        <v>0</v>
      </c>
      <c r="CA73" s="169"/>
      <c r="CB73" s="169"/>
      <c r="CC73" s="169"/>
      <c r="CD73" s="50"/>
      <c r="CE73" s="50"/>
      <c r="CF73" s="50"/>
      <c r="CG73" s="50"/>
      <c r="CH73" s="50"/>
      <c r="CI73" s="50"/>
      <c r="CJ73" s="50"/>
      <c r="CK73" s="40"/>
      <c r="CL73" s="44"/>
      <c r="CM73" s="44"/>
      <c r="CN73" s="44"/>
      <c r="CO73" s="44"/>
      <c r="CP73" s="44"/>
      <c r="CQ73" s="44"/>
      <c r="CR73" s="89"/>
      <c r="CS73" s="89"/>
      <c r="CT73" s="89"/>
      <c r="CU73" s="89"/>
      <c r="CV73" s="89"/>
      <c r="CW73" s="44"/>
      <c r="CX73" s="44"/>
      <c r="CY73" s="44"/>
      <c r="CZ73" s="89"/>
      <c r="DA73" s="44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37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s="47" customFormat="1" ht="9.75" customHeight="1">
      <c r="A74" s="213"/>
      <c r="B74" s="213"/>
      <c r="C74" s="213"/>
      <c r="D74" s="210">
        <v>14</v>
      </c>
      <c r="E74" s="210"/>
      <c r="F74" s="210"/>
      <c r="G74" s="230" t="e">
        <f t="shared" si="226"/>
        <v>#N/A</v>
      </c>
      <c r="H74" s="231"/>
      <c r="I74" s="231"/>
      <c r="J74" s="231"/>
      <c r="K74" s="231"/>
      <c r="L74" s="231"/>
      <c r="M74" s="231"/>
      <c r="N74" s="231"/>
      <c r="O74" s="231"/>
      <c r="P74" s="231"/>
      <c r="Q74" s="232"/>
      <c r="R74" s="202" t="e">
        <f>VLOOKUP($G74&amp;R$60,申込確認シート!$E$1:$F$200,2,FALSE)</f>
        <v>#N/A</v>
      </c>
      <c r="S74" s="202"/>
      <c r="T74" s="202"/>
      <c r="U74" s="208"/>
      <c r="V74" s="200" t="e">
        <f>VLOOKUP($G74&amp;V$60,申込確認シート!$E$1:$F$200,2,FALSE)</f>
        <v>#N/A</v>
      </c>
      <c r="W74" s="200"/>
      <c r="X74" s="200"/>
      <c r="Y74" s="200"/>
      <c r="Z74" s="200" t="e">
        <f>VLOOKUP($G74&amp;Z$60,申込確認シート!$E$1:$F$200,2,FALSE)</f>
        <v>#N/A</v>
      </c>
      <c r="AA74" s="200"/>
      <c r="AB74" s="200"/>
      <c r="AC74" s="200"/>
      <c r="AD74" s="200" t="e">
        <f>VLOOKUP($G74&amp;AD$60,申込確認シート!$E$1:$F$200,2,FALSE)</f>
        <v>#N/A</v>
      </c>
      <c r="AE74" s="200"/>
      <c r="AF74" s="200"/>
      <c r="AG74" s="200"/>
      <c r="AH74" s="200" t="e">
        <f>VLOOKUP($G74&amp;AH$60,申込確認シート!$E$1:$F$200,2,FALSE)</f>
        <v>#N/A</v>
      </c>
      <c r="AI74" s="200"/>
      <c r="AJ74" s="200"/>
      <c r="AK74" s="200"/>
      <c r="AL74" s="200" t="e">
        <f>VLOOKUP($G74&amp;AL$60,申込確認シート!$E$1:$F$200,2,FALSE)</f>
        <v>#N/A</v>
      </c>
      <c r="AM74" s="200"/>
      <c r="AN74" s="200"/>
      <c r="AO74" s="200"/>
      <c r="AP74" s="200" t="e">
        <f>VLOOKUP($G74&amp;AP$60,申込確認シート!$E$1:$F$200,2,FALSE)</f>
        <v>#N/A</v>
      </c>
      <c r="AQ74" s="200"/>
      <c r="AR74" s="200"/>
      <c r="AS74" s="200"/>
      <c r="AT74" s="200" t="e">
        <f>VLOOKUP($G74&amp;AT$60,申込確認シート!$E$1:$F$200,2,FALSE)</f>
        <v>#N/A</v>
      </c>
      <c r="AU74" s="200"/>
      <c r="AV74" s="200"/>
      <c r="AW74" s="200"/>
      <c r="AX74" s="200" t="e">
        <f>VLOOKUP($G74&amp;AX$60,申込確認シート!$E$1:$F$200,2,FALSE)</f>
        <v>#N/A</v>
      </c>
      <c r="AY74" s="200"/>
      <c r="AZ74" s="200"/>
      <c r="BA74" s="200"/>
      <c r="BB74" s="200" t="e">
        <f>VLOOKUP($G74&amp;BB$60,申込確認シート!$E$1:$F$200,2,FALSE)</f>
        <v>#N/A</v>
      </c>
      <c r="BC74" s="200"/>
      <c r="BD74" s="200"/>
      <c r="BE74" s="200"/>
      <c r="BF74" s="200" t="e">
        <f>VLOOKUP($G74&amp;BF$60,申込確認シート!$E$1:$F$200,2,FALSE)</f>
        <v>#N/A</v>
      </c>
      <c r="BG74" s="200"/>
      <c r="BH74" s="200"/>
      <c r="BI74" s="200"/>
      <c r="BJ74" s="200" t="e">
        <f>VLOOKUP($G74&amp;BJ$60,申込確認シート!$E$1:$F$200,2,FALSE)</f>
        <v>#N/A</v>
      </c>
      <c r="BK74" s="200"/>
      <c r="BL74" s="200"/>
      <c r="BM74" s="200"/>
      <c r="BN74" s="200" t="e">
        <f>VLOOKUP($G74&amp;BN$60,申込確認シート!$E$1:$F$200,2,FALSE)</f>
        <v>#N/A</v>
      </c>
      <c r="BO74" s="200"/>
      <c r="BP74" s="200"/>
      <c r="BQ74" s="200"/>
      <c r="BR74" s="200" t="e">
        <f>VLOOKUP($G74&amp;BR$60,申込確認シート!$E$1:$F$200,2,FALSE)</f>
        <v>#N/A</v>
      </c>
      <c r="BS74" s="200"/>
      <c r="BT74" s="200"/>
      <c r="BU74" s="200"/>
      <c r="BV74" s="201" t="e">
        <f>VLOOKUP($G74&amp;BV$60,申込確認シート!$E$1:$F$200,2,FALSE)</f>
        <v>#N/A</v>
      </c>
      <c r="BW74" s="202"/>
      <c r="BX74" s="202"/>
      <c r="BY74" s="202"/>
      <c r="BZ74" s="169">
        <f>COUNTIF(申込確認シート!$C$1:$C$200,G74)</f>
        <v>0</v>
      </c>
      <c r="CA74" s="169"/>
      <c r="CB74" s="169"/>
      <c r="CC74" s="169"/>
      <c r="CD74" s="50"/>
      <c r="CE74" s="50"/>
      <c r="CF74" s="50"/>
      <c r="CG74" s="50"/>
      <c r="CH74" s="50"/>
      <c r="CI74" s="50"/>
      <c r="CJ74" s="50"/>
      <c r="CK74" s="40"/>
      <c r="CL74" s="44"/>
      <c r="CM74" s="44"/>
      <c r="CN74" s="44"/>
      <c r="CO74" s="44"/>
      <c r="CP74" s="44"/>
      <c r="CQ74" s="44"/>
      <c r="CR74" s="90"/>
      <c r="CS74" s="90"/>
      <c r="CT74" s="90"/>
      <c r="CU74" s="90"/>
      <c r="CV74" s="90"/>
      <c r="CW74" s="44"/>
      <c r="CX74" s="44"/>
      <c r="CY74" s="44"/>
      <c r="CZ74" s="89"/>
      <c r="DA74" s="44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37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</row>
    <row r="75" spans="1:244" s="47" customFormat="1" ht="9.75" customHeight="1">
      <c r="A75" s="213"/>
      <c r="B75" s="213"/>
      <c r="C75" s="213"/>
      <c r="D75" s="210">
        <v>15</v>
      </c>
      <c r="E75" s="210"/>
      <c r="F75" s="210"/>
      <c r="G75" s="230" t="e">
        <f t="shared" si="226"/>
        <v>#N/A</v>
      </c>
      <c r="H75" s="231"/>
      <c r="I75" s="231"/>
      <c r="J75" s="231"/>
      <c r="K75" s="231"/>
      <c r="L75" s="231"/>
      <c r="M75" s="231"/>
      <c r="N75" s="231"/>
      <c r="O75" s="231"/>
      <c r="P75" s="231"/>
      <c r="Q75" s="232"/>
      <c r="R75" s="202" t="e">
        <f>VLOOKUP($G75&amp;R$60,申込確認シート!$E$1:$F$200,2,FALSE)</f>
        <v>#N/A</v>
      </c>
      <c r="S75" s="202"/>
      <c r="T75" s="202"/>
      <c r="U75" s="208"/>
      <c r="V75" s="200" t="e">
        <f>VLOOKUP($G75&amp;V$60,申込確認シート!$E$1:$F$200,2,FALSE)</f>
        <v>#N/A</v>
      </c>
      <c r="W75" s="200"/>
      <c r="X75" s="200"/>
      <c r="Y75" s="200"/>
      <c r="Z75" s="200" t="e">
        <f>VLOOKUP($G75&amp;Z$60,申込確認シート!$E$1:$F$200,2,FALSE)</f>
        <v>#N/A</v>
      </c>
      <c r="AA75" s="200"/>
      <c r="AB75" s="200"/>
      <c r="AC75" s="200"/>
      <c r="AD75" s="200" t="e">
        <f>VLOOKUP($G75&amp;AD$60,申込確認シート!$E$1:$F$200,2,FALSE)</f>
        <v>#N/A</v>
      </c>
      <c r="AE75" s="200"/>
      <c r="AF75" s="200"/>
      <c r="AG75" s="200"/>
      <c r="AH75" s="200" t="e">
        <f>VLOOKUP($G75&amp;AH$60,申込確認シート!$E$1:$F$200,2,FALSE)</f>
        <v>#N/A</v>
      </c>
      <c r="AI75" s="200"/>
      <c r="AJ75" s="200"/>
      <c r="AK75" s="200"/>
      <c r="AL75" s="200" t="e">
        <f>VLOOKUP($G75&amp;AL$60,申込確認シート!$E$1:$F$200,2,FALSE)</f>
        <v>#N/A</v>
      </c>
      <c r="AM75" s="200"/>
      <c r="AN75" s="200"/>
      <c r="AO75" s="200"/>
      <c r="AP75" s="200" t="e">
        <f>VLOOKUP($G75&amp;AP$60,申込確認シート!$E$1:$F$200,2,FALSE)</f>
        <v>#N/A</v>
      </c>
      <c r="AQ75" s="200"/>
      <c r="AR75" s="200"/>
      <c r="AS75" s="200"/>
      <c r="AT75" s="200" t="e">
        <f>VLOOKUP($G75&amp;AT$60,申込確認シート!$E$1:$F$200,2,FALSE)</f>
        <v>#N/A</v>
      </c>
      <c r="AU75" s="200"/>
      <c r="AV75" s="200"/>
      <c r="AW75" s="200"/>
      <c r="AX75" s="200" t="e">
        <f>VLOOKUP($G75&amp;AX$60,申込確認シート!$E$1:$F$200,2,FALSE)</f>
        <v>#N/A</v>
      </c>
      <c r="AY75" s="200"/>
      <c r="AZ75" s="200"/>
      <c r="BA75" s="200"/>
      <c r="BB75" s="200" t="e">
        <f>VLOOKUP($G75&amp;BB$60,申込確認シート!$E$1:$F$200,2,FALSE)</f>
        <v>#N/A</v>
      </c>
      <c r="BC75" s="200"/>
      <c r="BD75" s="200"/>
      <c r="BE75" s="200"/>
      <c r="BF75" s="200" t="e">
        <f>VLOOKUP($G75&amp;BF$60,申込確認シート!$E$1:$F$200,2,FALSE)</f>
        <v>#N/A</v>
      </c>
      <c r="BG75" s="200"/>
      <c r="BH75" s="200"/>
      <c r="BI75" s="200"/>
      <c r="BJ75" s="200" t="e">
        <f>VLOOKUP($G75&amp;BJ$60,申込確認シート!$E$1:$F$200,2,FALSE)</f>
        <v>#N/A</v>
      </c>
      <c r="BK75" s="200"/>
      <c r="BL75" s="200"/>
      <c r="BM75" s="200"/>
      <c r="BN75" s="200" t="e">
        <f>VLOOKUP($G75&amp;BN$60,申込確認シート!$E$1:$F$200,2,FALSE)</f>
        <v>#N/A</v>
      </c>
      <c r="BO75" s="200"/>
      <c r="BP75" s="200"/>
      <c r="BQ75" s="200"/>
      <c r="BR75" s="200" t="e">
        <f>VLOOKUP($G75&amp;BR$60,申込確認シート!$E$1:$F$200,2,FALSE)</f>
        <v>#N/A</v>
      </c>
      <c r="BS75" s="200"/>
      <c r="BT75" s="200"/>
      <c r="BU75" s="200"/>
      <c r="BV75" s="201" t="e">
        <f>VLOOKUP($G75&amp;BV$60,申込確認シート!$E$1:$F$200,2,FALSE)</f>
        <v>#N/A</v>
      </c>
      <c r="BW75" s="202"/>
      <c r="BX75" s="202"/>
      <c r="BY75" s="202"/>
      <c r="BZ75" s="169">
        <f>COUNTIF(申込確認シート!$C$1:$C$200,G75)</f>
        <v>0</v>
      </c>
      <c r="CA75" s="169"/>
      <c r="CB75" s="169"/>
      <c r="CC75" s="169"/>
      <c r="CD75" s="50"/>
      <c r="CE75" s="50"/>
      <c r="CF75" s="50"/>
      <c r="CG75" s="50"/>
      <c r="CH75" s="50"/>
      <c r="CI75" s="50"/>
      <c r="CJ75" s="50"/>
      <c r="CK75" s="40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89"/>
      <c r="DA75" s="44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37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</row>
    <row r="76" spans="1:244" s="47" customFormat="1" ht="9.75" customHeight="1">
      <c r="A76" s="213"/>
      <c r="B76" s="213"/>
      <c r="C76" s="213"/>
      <c r="D76" s="210">
        <v>16</v>
      </c>
      <c r="E76" s="210"/>
      <c r="F76" s="210"/>
      <c r="G76" s="230" t="e">
        <f t="shared" si="226"/>
        <v>#N/A</v>
      </c>
      <c r="H76" s="231"/>
      <c r="I76" s="231"/>
      <c r="J76" s="231"/>
      <c r="K76" s="231"/>
      <c r="L76" s="231"/>
      <c r="M76" s="231"/>
      <c r="N76" s="231"/>
      <c r="O76" s="231"/>
      <c r="P76" s="231"/>
      <c r="Q76" s="232"/>
      <c r="R76" s="202" t="e">
        <f>VLOOKUP($G76&amp;R$60,申込確認シート!$E$1:$F$200,2,FALSE)</f>
        <v>#N/A</v>
      </c>
      <c r="S76" s="202"/>
      <c r="T76" s="202"/>
      <c r="U76" s="208"/>
      <c r="V76" s="200" t="e">
        <f>VLOOKUP($G76&amp;V$60,申込確認シート!$E$1:$F$200,2,FALSE)</f>
        <v>#N/A</v>
      </c>
      <c r="W76" s="200"/>
      <c r="X76" s="200"/>
      <c r="Y76" s="200"/>
      <c r="Z76" s="200" t="e">
        <f>VLOOKUP($G76&amp;Z$60,申込確認シート!$E$1:$F$200,2,FALSE)</f>
        <v>#N/A</v>
      </c>
      <c r="AA76" s="200"/>
      <c r="AB76" s="200"/>
      <c r="AC76" s="200"/>
      <c r="AD76" s="200" t="e">
        <f>VLOOKUP($G76&amp;AD$60,申込確認シート!$E$1:$F$200,2,FALSE)</f>
        <v>#N/A</v>
      </c>
      <c r="AE76" s="200"/>
      <c r="AF76" s="200"/>
      <c r="AG76" s="200"/>
      <c r="AH76" s="200" t="e">
        <f>VLOOKUP($G76&amp;AH$60,申込確認シート!$E$1:$F$200,2,FALSE)</f>
        <v>#N/A</v>
      </c>
      <c r="AI76" s="200"/>
      <c r="AJ76" s="200"/>
      <c r="AK76" s="200"/>
      <c r="AL76" s="200" t="e">
        <f>VLOOKUP($G76&amp;AL$60,申込確認シート!$E$1:$F$200,2,FALSE)</f>
        <v>#N/A</v>
      </c>
      <c r="AM76" s="200"/>
      <c r="AN76" s="200"/>
      <c r="AO76" s="200"/>
      <c r="AP76" s="200" t="e">
        <f>VLOOKUP($G76&amp;AP$60,申込確認シート!$E$1:$F$200,2,FALSE)</f>
        <v>#N/A</v>
      </c>
      <c r="AQ76" s="200"/>
      <c r="AR76" s="200"/>
      <c r="AS76" s="200"/>
      <c r="AT76" s="200" t="e">
        <f>VLOOKUP($G76&amp;AT$60,申込確認シート!$E$1:$F$200,2,FALSE)</f>
        <v>#N/A</v>
      </c>
      <c r="AU76" s="200"/>
      <c r="AV76" s="200"/>
      <c r="AW76" s="200"/>
      <c r="AX76" s="200" t="e">
        <f>VLOOKUP($G76&amp;AX$60,申込確認シート!$E$1:$F$200,2,FALSE)</f>
        <v>#N/A</v>
      </c>
      <c r="AY76" s="200"/>
      <c r="AZ76" s="200"/>
      <c r="BA76" s="200"/>
      <c r="BB76" s="200" t="e">
        <f>VLOOKUP($G76&amp;BB$60,申込確認シート!$E$1:$F$200,2,FALSE)</f>
        <v>#N/A</v>
      </c>
      <c r="BC76" s="200"/>
      <c r="BD76" s="200"/>
      <c r="BE76" s="200"/>
      <c r="BF76" s="200" t="e">
        <f>VLOOKUP($G76&amp;BF$60,申込確認シート!$E$1:$F$200,2,FALSE)</f>
        <v>#N/A</v>
      </c>
      <c r="BG76" s="200"/>
      <c r="BH76" s="200"/>
      <c r="BI76" s="200"/>
      <c r="BJ76" s="200" t="e">
        <f>VLOOKUP($G76&amp;BJ$60,申込確認シート!$E$1:$F$200,2,FALSE)</f>
        <v>#N/A</v>
      </c>
      <c r="BK76" s="200"/>
      <c r="BL76" s="200"/>
      <c r="BM76" s="200"/>
      <c r="BN76" s="200" t="e">
        <f>VLOOKUP($G76&amp;BN$60,申込確認シート!$E$1:$F$200,2,FALSE)</f>
        <v>#N/A</v>
      </c>
      <c r="BO76" s="200"/>
      <c r="BP76" s="200"/>
      <c r="BQ76" s="200"/>
      <c r="BR76" s="200" t="e">
        <f>VLOOKUP($G76&amp;BR$60,申込確認シート!$E$1:$F$200,2,FALSE)</f>
        <v>#N/A</v>
      </c>
      <c r="BS76" s="200"/>
      <c r="BT76" s="200"/>
      <c r="BU76" s="200"/>
      <c r="BV76" s="201" t="e">
        <f>VLOOKUP($G76&amp;BV$60,申込確認シート!$E$1:$F$200,2,FALSE)</f>
        <v>#N/A</v>
      </c>
      <c r="BW76" s="202"/>
      <c r="BX76" s="202"/>
      <c r="BY76" s="202"/>
      <c r="BZ76" s="169">
        <f>COUNTIF(申込確認シート!$C$1:$C$200,G76)</f>
        <v>0</v>
      </c>
      <c r="CA76" s="169"/>
      <c r="CB76" s="169"/>
      <c r="CC76" s="169"/>
      <c r="CD76" s="50"/>
      <c r="CE76" s="50"/>
      <c r="CF76" s="50"/>
      <c r="CG76" s="50"/>
      <c r="CH76" s="50"/>
      <c r="CI76" s="50"/>
      <c r="CJ76" s="50"/>
      <c r="CK76" s="40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89"/>
      <c r="DA76" s="44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37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</row>
    <row r="77" spans="1:244" s="47" customFormat="1" ht="9.75" customHeight="1">
      <c r="A77" s="213"/>
      <c r="B77" s="213"/>
      <c r="C77" s="213"/>
      <c r="D77" s="210">
        <v>17</v>
      </c>
      <c r="E77" s="210"/>
      <c r="F77" s="210"/>
      <c r="G77" s="230" t="e">
        <f t="shared" si="226"/>
        <v>#N/A</v>
      </c>
      <c r="H77" s="231"/>
      <c r="I77" s="231"/>
      <c r="J77" s="231"/>
      <c r="K77" s="231"/>
      <c r="L77" s="231"/>
      <c r="M77" s="231"/>
      <c r="N77" s="231"/>
      <c r="O77" s="231"/>
      <c r="P77" s="231"/>
      <c r="Q77" s="232"/>
      <c r="R77" s="202" t="e">
        <f>VLOOKUP($G77&amp;R$60,申込確認シート!$E$1:$F$200,2,FALSE)</f>
        <v>#N/A</v>
      </c>
      <c r="S77" s="202"/>
      <c r="T77" s="202"/>
      <c r="U77" s="208"/>
      <c r="V77" s="200" t="e">
        <f>VLOOKUP($G77&amp;V$60,申込確認シート!$E$1:$F$200,2,FALSE)</f>
        <v>#N/A</v>
      </c>
      <c r="W77" s="200"/>
      <c r="X77" s="200"/>
      <c r="Y77" s="200"/>
      <c r="Z77" s="200" t="e">
        <f>VLOOKUP($G77&amp;Z$60,申込確認シート!$E$1:$F$200,2,FALSE)</f>
        <v>#N/A</v>
      </c>
      <c r="AA77" s="200"/>
      <c r="AB77" s="200"/>
      <c r="AC77" s="200"/>
      <c r="AD77" s="200" t="e">
        <f>VLOOKUP($G77&amp;AD$60,申込確認シート!$E$1:$F$200,2,FALSE)</f>
        <v>#N/A</v>
      </c>
      <c r="AE77" s="200"/>
      <c r="AF77" s="200"/>
      <c r="AG77" s="200"/>
      <c r="AH77" s="200" t="e">
        <f>VLOOKUP($G77&amp;AH$60,申込確認シート!$E$1:$F$200,2,FALSE)</f>
        <v>#N/A</v>
      </c>
      <c r="AI77" s="200"/>
      <c r="AJ77" s="200"/>
      <c r="AK77" s="200"/>
      <c r="AL77" s="200" t="e">
        <f>VLOOKUP($G77&amp;AL$60,申込確認シート!$E$1:$F$200,2,FALSE)</f>
        <v>#N/A</v>
      </c>
      <c r="AM77" s="200"/>
      <c r="AN77" s="200"/>
      <c r="AO77" s="200"/>
      <c r="AP77" s="200" t="e">
        <f>VLOOKUP($G77&amp;AP$60,申込確認シート!$E$1:$F$200,2,FALSE)</f>
        <v>#N/A</v>
      </c>
      <c r="AQ77" s="200"/>
      <c r="AR77" s="200"/>
      <c r="AS77" s="200"/>
      <c r="AT77" s="200" t="e">
        <f>VLOOKUP($G77&amp;AT$60,申込確認シート!$E$1:$F$200,2,FALSE)</f>
        <v>#N/A</v>
      </c>
      <c r="AU77" s="200"/>
      <c r="AV77" s="200"/>
      <c r="AW77" s="200"/>
      <c r="AX77" s="200" t="e">
        <f>VLOOKUP($G77&amp;AX$60,申込確認シート!$E$1:$F$200,2,FALSE)</f>
        <v>#N/A</v>
      </c>
      <c r="AY77" s="200"/>
      <c r="AZ77" s="200"/>
      <c r="BA77" s="200"/>
      <c r="BB77" s="200" t="e">
        <f>VLOOKUP($G77&amp;BB$60,申込確認シート!$E$1:$F$200,2,FALSE)</f>
        <v>#N/A</v>
      </c>
      <c r="BC77" s="200"/>
      <c r="BD77" s="200"/>
      <c r="BE77" s="200"/>
      <c r="BF77" s="200" t="e">
        <f>VLOOKUP($G77&amp;BF$60,申込確認シート!$E$1:$F$200,2,FALSE)</f>
        <v>#N/A</v>
      </c>
      <c r="BG77" s="200"/>
      <c r="BH77" s="200"/>
      <c r="BI77" s="200"/>
      <c r="BJ77" s="200" t="e">
        <f>VLOOKUP($G77&amp;BJ$60,申込確認シート!$E$1:$F$200,2,FALSE)</f>
        <v>#N/A</v>
      </c>
      <c r="BK77" s="200"/>
      <c r="BL77" s="200"/>
      <c r="BM77" s="200"/>
      <c r="BN77" s="200" t="e">
        <f>VLOOKUP($G77&amp;BN$60,申込確認シート!$E$1:$F$200,2,FALSE)</f>
        <v>#N/A</v>
      </c>
      <c r="BO77" s="200"/>
      <c r="BP77" s="200"/>
      <c r="BQ77" s="200"/>
      <c r="BR77" s="200" t="e">
        <f>VLOOKUP($G77&amp;BR$60,申込確認シート!$E$1:$F$200,2,FALSE)</f>
        <v>#N/A</v>
      </c>
      <c r="BS77" s="200"/>
      <c r="BT77" s="200"/>
      <c r="BU77" s="200"/>
      <c r="BV77" s="201" t="e">
        <f>VLOOKUP($G77&amp;BV$60,申込確認シート!$E$1:$F$200,2,FALSE)</f>
        <v>#N/A</v>
      </c>
      <c r="BW77" s="202"/>
      <c r="BX77" s="202"/>
      <c r="BY77" s="202"/>
      <c r="BZ77" s="169">
        <f>COUNTIF(申込確認シート!$C$1:$C$200,G77)</f>
        <v>0</v>
      </c>
      <c r="CA77" s="169"/>
      <c r="CB77" s="169"/>
      <c r="CC77" s="169"/>
      <c r="CD77" s="50"/>
      <c r="CE77" s="50"/>
      <c r="CF77" s="50"/>
      <c r="CG77" s="50"/>
      <c r="CH77" s="50"/>
      <c r="CI77" s="50"/>
      <c r="CJ77" s="50"/>
      <c r="CK77" s="40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89"/>
      <c r="DA77" s="44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37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</row>
    <row r="78" spans="1:244" s="47" customFormat="1" ht="9.75" customHeight="1">
      <c r="A78" s="213"/>
      <c r="B78" s="213"/>
      <c r="C78" s="213"/>
      <c r="D78" s="210">
        <v>18</v>
      </c>
      <c r="E78" s="210"/>
      <c r="F78" s="210"/>
      <c r="G78" s="230" t="e">
        <f t="shared" si="226"/>
        <v>#N/A</v>
      </c>
      <c r="H78" s="231"/>
      <c r="I78" s="231"/>
      <c r="J78" s="231"/>
      <c r="K78" s="231"/>
      <c r="L78" s="231"/>
      <c r="M78" s="231"/>
      <c r="N78" s="231"/>
      <c r="O78" s="231"/>
      <c r="P78" s="231"/>
      <c r="Q78" s="232"/>
      <c r="R78" s="202" t="e">
        <f>VLOOKUP($G78&amp;R$60,申込確認シート!$E$1:$F$200,2,FALSE)</f>
        <v>#N/A</v>
      </c>
      <c r="S78" s="202"/>
      <c r="T78" s="202"/>
      <c r="U78" s="208"/>
      <c r="V78" s="200" t="e">
        <f>VLOOKUP($G78&amp;V$60,申込確認シート!$E$1:$F$200,2,FALSE)</f>
        <v>#N/A</v>
      </c>
      <c r="W78" s="200"/>
      <c r="X78" s="200"/>
      <c r="Y78" s="200"/>
      <c r="Z78" s="200" t="e">
        <f>VLOOKUP($G78&amp;Z$60,申込確認シート!$E$1:$F$200,2,FALSE)</f>
        <v>#N/A</v>
      </c>
      <c r="AA78" s="200"/>
      <c r="AB78" s="200"/>
      <c r="AC78" s="200"/>
      <c r="AD78" s="200" t="e">
        <f>VLOOKUP($G78&amp;AD$60,申込確認シート!$E$1:$F$200,2,FALSE)</f>
        <v>#N/A</v>
      </c>
      <c r="AE78" s="200"/>
      <c r="AF78" s="200"/>
      <c r="AG78" s="200"/>
      <c r="AH78" s="200" t="e">
        <f>VLOOKUP($G78&amp;AH$60,申込確認シート!$E$1:$F$200,2,FALSE)</f>
        <v>#N/A</v>
      </c>
      <c r="AI78" s="200"/>
      <c r="AJ78" s="200"/>
      <c r="AK78" s="200"/>
      <c r="AL78" s="200" t="e">
        <f>VLOOKUP($G78&amp;AL$60,申込確認シート!$E$1:$F$200,2,FALSE)</f>
        <v>#N/A</v>
      </c>
      <c r="AM78" s="200"/>
      <c r="AN78" s="200"/>
      <c r="AO78" s="200"/>
      <c r="AP78" s="200" t="e">
        <f>VLOOKUP($G78&amp;AP$60,申込確認シート!$E$1:$F$200,2,FALSE)</f>
        <v>#N/A</v>
      </c>
      <c r="AQ78" s="200"/>
      <c r="AR78" s="200"/>
      <c r="AS78" s="200"/>
      <c r="AT78" s="200" t="e">
        <f>VLOOKUP($G78&amp;AT$60,申込確認シート!$E$1:$F$200,2,FALSE)</f>
        <v>#N/A</v>
      </c>
      <c r="AU78" s="200"/>
      <c r="AV78" s="200"/>
      <c r="AW78" s="200"/>
      <c r="AX78" s="200" t="e">
        <f>VLOOKUP($G78&amp;AX$60,申込確認シート!$E$1:$F$200,2,FALSE)</f>
        <v>#N/A</v>
      </c>
      <c r="AY78" s="200"/>
      <c r="AZ78" s="200"/>
      <c r="BA78" s="200"/>
      <c r="BB78" s="200" t="e">
        <f>VLOOKUP($G78&amp;BB$60,申込確認シート!$E$1:$F$200,2,FALSE)</f>
        <v>#N/A</v>
      </c>
      <c r="BC78" s="200"/>
      <c r="BD78" s="200"/>
      <c r="BE78" s="200"/>
      <c r="BF78" s="200" t="e">
        <f>VLOOKUP($G78&amp;BF$60,申込確認シート!$E$1:$F$200,2,FALSE)</f>
        <v>#N/A</v>
      </c>
      <c r="BG78" s="200"/>
      <c r="BH78" s="200"/>
      <c r="BI78" s="200"/>
      <c r="BJ78" s="200" t="e">
        <f>VLOOKUP($G78&amp;BJ$60,申込確認シート!$E$1:$F$200,2,FALSE)</f>
        <v>#N/A</v>
      </c>
      <c r="BK78" s="200"/>
      <c r="BL78" s="200"/>
      <c r="BM78" s="200"/>
      <c r="BN78" s="200" t="e">
        <f>VLOOKUP($G78&amp;BN$60,申込確認シート!$E$1:$F$200,2,FALSE)</f>
        <v>#N/A</v>
      </c>
      <c r="BO78" s="200"/>
      <c r="BP78" s="200"/>
      <c r="BQ78" s="200"/>
      <c r="BR78" s="200" t="e">
        <f>VLOOKUP($G78&amp;BR$60,申込確認シート!$E$1:$F$200,2,FALSE)</f>
        <v>#N/A</v>
      </c>
      <c r="BS78" s="200"/>
      <c r="BT78" s="200"/>
      <c r="BU78" s="200"/>
      <c r="BV78" s="201" t="e">
        <f>VLOOKUP($G78&amp;BV$60,申込確認シート!$E$1:$F$200,2,FALSE)</f>
        <v>#N/A</v>
      </c>
      <c r="BW78" s="202"/>
      <c r="BX78" s="202"/>
      <c r="BY78" s="202"/>
      <c r="BZ78" s="169">
        <f>COUNTIF(申込確認シート!$C$1:$C$200,G78)</f>
        <v>0</v>
      </c>
      <c r="CA78" s="169"/>
      <c r="CB78" s="169"/>
      <c r="CC78" s="169"/>
      <c r="CD78" s="50"/>
      <c r="CE78" s="50"/>
      <c r="CF78" s="50"/>
      <c r="CG78" s="50"/>
      <c r="CH78" s="50"/>
      <c r="CI78" s="50"/>
      <c r="CJ78" s="50"/>
      <c r="CK78" s="40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89"/>
      <c r="DA78" s="44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37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</row>
    <row r="79" spans="1:244" s="47" customFormat="1" ht="9.75" customHeight="1">
      <c r="A79" s="213"/>
      <c r="B79" s="213"/>
      <c r="C79" s="213"/>
      <c r="D79" s="210">
        <v>19</v>
      </c>
      <c r="E79" s="210"/>
      <c r="F79" s="210"/>
      <c r="G79" s="230" t="e">
        <f t="shared" si="226"/>
        <v>#N/A</v>
      </c>
      <c r="H79" s="231"/>
      <c r="I79" s="231"/>
      <c r="J79" s="231"/>
      <c r="K79" s="231"/>
      <c r="L79" s="231"/>
      <c r="M79" s="231"/>
      <c r="N79" s="231"/>
      <c r="O79" s="231"/>
      <c r="P79" s="231"/>
      <c r="Q79" s="232"/>
      <c r="R79" s="202" t="e">
        <f>VLOOKUP($G79&amp;R$60,申込確認シート!$E$1:$F$200,2,FALSE)</f>
        <v>#N/A</v>
      </c>
      <c r="S79" s="202"/>
      <c r="T79" s="202"/>
      <c r="U79" s="208"/>
      <c r="V79" s="200" t="e">
        <f>VLOOKUP($G79&amp;V$60,申込確認シート!$E$1:$F$200,2,FALSE)</f>
        <v>#N/A</v>
      </c>
      <c r="W79" s="200"/>
      <c r="X79" s="200"/>
      <c r="Y79" s="200"/>
      <c r="Z79" s="200" t="e">
        <f>VLOOKUP($G79&amp;Z$60,申込確認シート!$E$1:$F$200,2,FALSE)</f>
        <v>#N/A</v>
      </c>
      <c r="AA79" s="200"/>
      <c r="AB79" s="200"/>
      <c r="AC79" s="200"/>
      <c r="AD79" s="200" t="e">
        <f>VLOOKUP($G79&amp;AD$60,申込確認シート!$E$1:$F$200,2,FALSE)</f>
        <v>#N/A</v>
      </c>
      <c r="AE79" s="200"/>
      <c r="AF79" s="200"/>
      <c r="AG79" s="200"/>
      <c r="AH79" s="200" t="e">
        <f>VLOOKUP($G79&amp;AH$60,申込確認シート!$E$1:$F$200,2,FALSE)</f>
        <v>#N/A</v>
      </c>
      <c r="AI79" s="200"/>
      <c r="AJ79" s="200"/>
      <c r="AK79" s="200"/>
      <c r="AL79" s="200" t="e">
        <f>VLOOKUP($G79&amp;AL$60,申込確認シート!$E$1:$F$200,2,FALSE)</f>
        <v>#N/A</v>
      </c>
      <c r="AM79" s="200"/>
      <c r="AN79" s="200"/>
      <c r="AO79" s="200"/>
      <c r="AP79" s="200" t="e">
        <f>VLOOKUP($G79&amp;AP$60,申込確認シート!$E$1:$F$200,2,FALSE)</f>
        <v>#N/A</v>
      </c>
      <c r="AQ79" s="200"/>
      <c r="AR79" s="200"/>
      <c r="AS79" s="200"/>
      <c r="AT79" s="200" t="e">
        <f>VLOOKUP($G79&amp;AT$60,申込確認シート!$E$1:$F$200,2,FALSE)</f>
        <v>#N/A</v>
      </c>
      <c r="AU79" s="200"/>
      <c r="AV79" s="200"/>
      <c r="AW79" s="200"/>
      <c r="AX79" s="200" t="e">
        <f>VLOOKUP($G79&amp;AX$60,申込確認シート!$E$1:$F$200,2,FALSE)</f>
        <v>#N/A</v>
      </c>
      <c r="AY79" s="200"/>
      <c r="AZ79" s="200"/>
      <c r="BA79" s="200"/>
      <c r="BB79" s="200" t="e">
        <f>VLOOKUP($G79&amp;BB$60,申込確認シート!$E$1:$F$200,2,FALSE)</f>
        <v>#N/A</v>
      </c>
      <c r="BC79" s="200"/>
      <c r="BD79" s="200"/>
      <c r="BE79" s="200"/>
      <c r="BF79" s="200" t="e">
        <f>VLOOKUP($G79&amp;BF$60,申込確認シート!$E$1:$F$200,2,FALSE)</f>
        <v>#N/A</v>
      </c>
      <c r="BG79" s="200"/>
      <c r="BH79" s="200"/>
      <c r="BI79" s="200"/>
      <c r="BJ79" s="200" t="e">
        <f>VLOOKUP($G79&amp;BJ$60,申込確認シート!$E$1:$F$200,2,FALSE)</f>
        <v>#N/A</v>
      </c>
      <c r="BK79" s="200"/>
      <c r="BL79" s="200"/>
      <c r="BM79" s="200"/>
      <c r="BN79" s="200" t="e">
        <f>VLOOKUP($G79&amp;BN$60,申込確認シート!$E$1:$F$200,2,FALSE)</f>
        <v>#N/A</v>
      </c>
      <c r="BO79" s="200"/>
      <c r="BP79" s="200"/>
      <c r="BQ79" s="200"/>
      <c r="BR79" s="200" t="e">
        <f>VLOOKUP($G79&amp;BR$60,申込確認シート!$E$1:$F$200,2,FALSE)</f>
        <v>#N/A</v>
      </c>
      <c r="BS79" s="200"/>
      <c r="BT79" s="200"/>
      <c r="BU79" s="200"/>
      <c r="BV79" s="201" t="e">
        <f>VLOOKUP($G79&amp;BV$60,申込確認シート!$E$1:$F$200,2,FALSE)</f>
        <v>#N/A</v>
      </c>
      <c r="BW79" s="202"/>
      <c r="BX79" s="202"/>
      <c r="BY79" s="202"/>
      <c r="BZ79" s="169">
        <f>COUNTIF(申込確認シート!$C$1:$C$200,G79)</f>
        <v>0</v>
      </c>
      <c r="CA79" s="169"/>
      <c r="CB79" s="169"/>
      <c r="CC79" s="169"/>
      <c r="CD79" s="50"/>
      <c r="CE79" s="50"/>
      <c r="CF79" s="50"/>
      <c r="CG79" s="50"/>
      <c r="CH79" s="50"/>
      <c r="CI79" s="50"/>
      <c r="CJ79" s="50"/>
      <c r="CK79" s="4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89"/>
      <c r="DA79" s="44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37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</row>
    <row r="80" spans="1:244" s="47" customFormat="1" ht="9.75" customHeight="1">
      <c r="A80" s="213"/>
      <c r="B80" s="213"/>
      <c r="C80" s="213"/>
      <c r="D80" s="210">
        <v>20</v>
      </c>
      <c r="E80" s="210"/>
      <c r="F80" s="210"/>
      <c r="G80" s="230" t="e">
        <f t="shared" si="226"/>
        <v>#N/A</v>
      </c>
      <c r="H80" s="231"/>
      <c r="I80" s="231"/>
      <c r="J80" s="231"/>
      <c r="K80" s="231"/>
      <c r="L80" s="231"/>
      <c r="M80" s="231"/>
      <c r="N80" s="231"/>
      <c r="O80" s="231"/>
      <c r="P80" s="231"/>
      <c r="Q80" s="232"/>
      <c r="R80" s="202" t="e">
        <f>VLOOKUP($G80&amp;R$60,申込確認シート!$E$1:$F$200,2,FALSE)</f>
        <v>#N/A</v>
      </c>
      <c r="S80" s="202"/>
      <c r="T80" s="202"/>
      <c r="U80" s="208"/>
      <c r="V80" s="200" t="e">
        <f>VLOOKUP($G80&amp;V$60,申込確認シート!$E$1:$F$200,2,FALSE)</f>
        <v>#N/A</v>
      </c>
      <c r="W80" s="200"/>
      <c r="X80" s="200"/>
      <c r="Y80" s="200"/>
      <c r="Z80" s="200" t="e">
        <f>VLOOKUP($G80&amp;Z$60,申込確認シート!$E$1:$F$200,2,FALSE)</f>
        <v>#N/A</v>
      </c>
      <c r="AA80" s="200"/>
      <c r="AB80" s="200"/>
      <c r="AC80" s="200"/>
      <c r="AD80" s="200" t="e">
        <f>VLOOKUP($G80&amp;AD$60,申込確認シート!$E$1:$F$200,2,FALSE)</f>
        <v>#N/A</v>
      </c>
      <c r="AE80" s="200"/>
      <c r="AF80" s="200"/>
      <c r="AG80" s="200"/>
      <c r="AH80" s="200" t="e">
        <f>VLOOKUP($G80&amp;AH$60,申込確認シート!$E$1:$F$200,2,FALSE)</f>
        <v>#N/A</v>
      </c>
      <c r="AI80" s="200"/>
      <c r="AJ80" s="200"/>
      <c r="AK80" s="200"/>
      <c r="AL80" s="200" t="e">
        <f>VLOOKUP($G80&amp;AL$60,申込確認シート!$E$1:$F$200,2,FALSE)</f>
        <v>#N/A</v>
      </c>
      <c r="AM80" s="200"/>
      <c r="AN80" s="200"/>
      <c r="AO80" s="200"/>
      <c r="AP80" s="200" t="e">
        <f>VLOOKUP($G80&amp;AP$60,申込確認シート!$E$1:$F$200,2,FALSE)</f>
        <v>#N/A</v>
      </c>
      <c r="AQ80" s="200"/>
      <c r="AR80" s="200"/>
      <c r="AS80" s="200"/>
      <c r="AT80" s="200" t="e">
        <f>VLOOKUP($G80&amp;AT$60,申込確認シート!$E$1:$F$200,2,FALSE)</f>
        <v>#N/A</v>
      </c>
      <c r="AU80" s="200"/>
      <c r="AV80" s="200"/>
      <c r="AW80" s="200"/>
      <c r="AX80" s="200" t="e">
        <f>VLOOKUP($G80&amp;AX$60,申込確認シート!$E$1:$F$200,2,FALSE)</f>
        <v>#N/A</v>
      </c>
      <c r="AY80" s="200"/>
      <c r="AZ80" s="200"/>
      <c r="BA80" s="200"/>
      <c r="BB80" s="200" t="e">
        <f>VLOOKUP($G80&amp;BB$60,申込確認シート!$E$1:$F$200,2,FALSE)</f>
        <v>#N/A</v>
      </c>
      <c r="BC80" s="200"/>
      <c r="BD80" s="200"/>
      <c r="BE80" s="200"/>
      <c r="BF80" s="200" t="e">
        <f>VLOOKUP($G80&amp;BF$60,申込確認シート!$E$1:$F$200,2,FALSE)</f>
        <v>#N/A</v>
      </c>
      <c r="BG80" s="200"/>
      <c r="BH80" s="200"/>
      <c r="BI80" s="200"/>
      <c r="BJ80" s="200" t="e">
        <f>VLOOKUP($G80&amp;BJ$60,申込確認シート!$E$1:$F$200,2,FALSE)</f>
        <v>#N/A</v>
      </c>
      <c r="BK80" s="200"/>
      <c r="BL80" s="200"/>
      <c r="BM80" s="200"/>
      <c r="BN80" s="200" t="e">
        <f>VLOOKUP($G80&amp;BN$60,申込確認シート!$E$1:$F$200,2,FALSE)</f>
        <v>#N/A</v>
      </c>
      <c r="BO80" s="200"/>
      <c r="BP80" s="200"/>
      <c r="BQ80" s="200"/>
      <c r="BR80" s="200" t="e">
        <f>VLOOKUP($G80&amp;BR$60,申込確認シート!$E$1:$F$200,2,FALSE)</f>
        <v>#N/A</v>
      </c>
      <c r="BS80" s="200"/>
      <c r="BT80" s="200"/>
      <c r="BU80" s="200"/>
      <c r="BV80" s="201" t="e">
        <f>VLOOKUP($G80&amp;BV$60,申込確認シート!$E$1:$F$200,2,FALSE)</f>
        <v>#N/A</v>
      </c>
      <c r="BW80" s="202"/>
      <c r="BX80" s="202"/>
      <c r="BY80" s="202"/>
      <c r="BZ80" s="169">
        <f>COUNTIF(申込確認シート!$C$1:$C$200,G80)</f>
        <v>0</v>
      </c>
      <c r="CA80" s="169"/>
      <c r="CB80" s="169"/>
      <c r="CC80" s="169"/>
      <c r="CD80" s="50"/>
      <c r="CE80" s="50"/>
      <c r="CF80" s="50"/>
      <c r="CG80" s="50"/>
      <c r="CH80" s="50"/>
      <c r="CI80" s="50"/>
      <c r="CJ80" s="50"/>
      <c r="CK80" s="40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89"/>
      <c r="DA80" s="44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37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</row>
    <row r="81" spans="1:244" s="47" customFormat="1" ht="9.75" customHeight="1">
      <c r="A81" s="213"/>
      <c r="B81" s="213"/>
      <c r="C81" s="213"/>
      <c r="D81" s="210">
        <v>21</v>
      </c>
      <c r="E81" s="210"/>
      <c r="F81" s="210"/>
      <c r="G81" s="230" t="e">
        <f t="shared" si="226"/>
        <v>#N/A</v>
      </c>
      <c r="H81" s="231"/>
      <c r="I81" s="231"/>
      <c r="J81" s="231"/>
      <c r="K81" s="231"/>
      <c r="L81" s="231"/>
      <c r="M81" s="231"/>
      <c r="N81" s="231"/>
      <c r="O81" s="231"/>
      <c r="P81" s="231"/>
      <c r="Q81" s="232"/>
      <c r="R81" s="202" t="e">
        <f>VLOOKUP($G81&amp;R$60,申込確認シート!$E$1:$F$200,2,FALSE)</f>
        <v>#N/A</v>
      </c>
      <c r="S81" s="202"/>
      <c r="T81" s="202"/>
      <c r="U81" s="208"/>
      <c r="V81" s="200" t="e">
        <f>VLOOKUP($G81&amp;V$60,申込確認シート!$E$1:$F$200,2,FALSE)</f>
        <v>#N/A</v>
      </c>
      <c r="W81" s="200"/>
      <c r="X81" s="200"/>
      <c r="Y81" s="200"/>
      <c r="Z81" s="200" t="e">
        <f>VLOOKUP($G81&amp;Z$60,申込確認シート!$E$1:$F$200,2,FALSE)</f>
        <v>#N/A</v>
      </c>
      <c r="AA81" s="200"/>
      <c r="AB81" s="200"/>
      <c r="AC81" s="200"/>
      <c r="AD81" s="200" t="e">
        <f>VLOOKUP($G81&amp;AD$60,申込確認シート!$E$1:$F$200,2,FALSE)</f>
        <v>#N/A</v>
      </c>
      <c r="AE81" s="200"/>
      <c r="AF81" s="200"/>
      <c r="AG81" s="200"/>
      <c r="AH81" s="200" t="e">
        <f>VLOOKUP($G81&amp;AH$60,申込確認シート!$E$1:$F$200,2,FALSE)</f>
        <v>#N/A</v>
      </c>
      <c r="AI81" s="200"/>
      <c r="AJ81" s="200"/>
      <c r="AK81" s="200"/>
      <c r="AL81" s="200" t="e">
        <f>VLOOKUP($G81&amp;AL$60,申込確認シート!$E$1:$F$200,2,FALSE)</f>
        <v>#N/A</v>
      </c>
      <c r="AM81" s="200"/>
      <c r="AN81" s="200"/>
      <c r="AO81" s="200"/>
      <c r="AP81" s="200" t="e">
        <f>VLOOKUP($G81&amp;AP$60,申込確認シート!$E$1:$F$200,2,FALSE)</f>
        <v>#N/A</v>
      </c>
      <c r="AQ81" s="200"/>
      <c r="AR81" s="200"/>
      <c r="AS81" s="200"/>
      <c r="AT81" s="200" t="e">
        <f>VLOOKUP($G81&amp;AT$60,申込確認シート!$E$1:$F$200,2,FALSE)</f>
        <v>#N/A</v>
      </c>
      <c r="AU81" s="200"/>
      <c r="AV81" s="200"/>
      <c r="AW81" s="200"/>
      <c r="AX81" s="200" t="e">
        <f>VLOOKUP($G81&amp;AX$60,申込確認シート!$E$1:$F$200,2,FALSE)</f>
        <v>#N/A</v>
      </c>
      <c r="AY81" s="200"/>
      <c r="AZ81" s="200"/>
      <c r="BA81" s="200"/>
      <c r="BB81" s="200" t="e">
        <f>VLOOKUP($G81&amp;BB$60,申込確認シート!$E$1:$F$200,2,FALSE)</f>
        <v>#N/A</v>
      </c>
      <c r="BC81" s="200"/>
      <c r="BD81" s="200"/>
      <c r="BE81" s="200"/>
      <c r="BF81" s="200" t="e">
        <f>VLOOKUP($G81&amp;BF$60,申込確認シート!$E$1:$F$200,2,FALSE)</f>
        <v>#N/A</v>
      </c>
      <c r="BG81" s="200"/>
      <c r="BH81" s="200"/>
      <c r="BI81" s="200"/>
      <c r="BJ81" s="200" t="e">
        <f>VLOOKUP($G81&amp;BJ$60,申込確認シート!$E$1:$F$200,2,FALSE)</f>
        <v>#N/A</v>
      </c>
      <c r="BK81" s="200"/>
      <c r="BL81" s="200"/>
      <c r="BM81" s="200"/>
      <c r="BN81" s="200" t="e">
        <f>VLOOKUP($G81&amp;BN$60,申込確認シート!$E$1:$F$200,2,FALSE)</f>
        <v>#N/A</v>
      </c>
      <c r="BO81" s="200"/>
      <c r="BP81" s="200"/>
      <c r="BQ81" s="200"/>
      <c r="BR81" s="200" t="e">
        <f>VLOOKUP($G81&amp;BR$60,申込確認シート!$E$1:$F$200,2,FALSE)</f>
        <v>#N/A</v>
      </c>
      <c r="BS81" s="200"/>
      <c r="BT81" s="200"/>
      <c r="BU81" s="200"/>
      <c r="BV81" s="201" t="e">
        <f>VLOOKUP($G81&amp;BV$60,申込確認シート!$E$1:$F$200,2,FALSE)</f>
        <v>#N/A</v>
      </c>
      <c r="BW81" s="202"/>
      <c r="BX81" s="202"/>
      <c r="BY81" s="202"/>
      <c r="BZ81" s="169">
        <f>COUNTIF(申込確認シート!$C$1:$C$200,G81)</f>
        <v>0</v>
      </c>
      <c r="CA81" s="169"/>
      <c r="CB81" s="169"/>
      <c r="CC81" s="169"/>
      <c r="CD81" s="50"/>
      <c r="CE81" s="50"/>
      <c r="CF81" s="50"/>
      <c r="CG81" s="50"/>
      <c r="CH81" s="50"/>
      <c r="CI81" s="50"/>
      <c r="CJ81" s="50"/>
      <c r="CK81" s="40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89"/>
      <c r="DA81" s="44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37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</row>
    <row r="82" spans="1:244" s="47" customFormat="1" ht="9.75" customHeight="1">
      <c r="A82" s="213"/>
      <c r="B82" s="213"/>
      <c r="C82" s="213"/>
      <c r="D82" s="210">
        <v>22</v>
      </c>
      <c r="E82" s="210"/>
      <c r="F82" s="210"/>
      <c r="G82" s="230" t="e">
        <f t="shared" si="226"/>
        <v>#N/A</v>
      </c>
      <c r="H82" s="231"/>
      <c r="I82" s="231"/>
      <c r="J82" s="231"/>
      <c r="K82" s="231"/>
      <c r="L82" s="231"/>
      <c r="M82" s="231"/>
      <c r="N82" s="231"/>
      <c r="O82" s="231"/>
      <c r="P82" s="231"/>
      <c r="Q82" s="232"/>
      <c r="R82" s="202" t="e">
        <f>VLOOKUP($G82&amp;R$60,申込確認シート!$E$1:$F$200,2,FALSE)</f>
        <v>#N/A</v>
      </c>
      <c r="S82" s="202"/>
      <c r="T82" s="202"/>
      <c r="U82" s="208"/>
      <c r="V82" s="200" t="e">
        <f>VLOOKUP($G82&amp;V$60,申込確認シート!$E$1:$F$200,2,FALSE)</f>
        <v>#N/A</v>
      </c>
      <c r="W82" s="200"/>
      <c r="X82" s="200"/>
      <c r="Y82" s="200"/>
      <c r="Z82" s="200" t="e">
        <f>VLOOKUP($G82&amp;Z$60,申込確認シート!$E$1:$F$200,2,FALSE)</f>
        <v>#N/A</v>
      </c>
      <c r="AA82" s="200"/>
      <c r="AB82" s="200"/>
      <c r="AC82" s="200"/>
      <c r="AD82" s="200" t="e">
        <f>VLOOKUP($G82&amp;AD$60,申込確認シート!$E$1:$F$200,2,FALSE)</f>
        <v>#N/A</v>
      </c>
      <c r="AE82" s="200"/>
      <c r="AF82" s="200"/>
      <c r="AG82" s="200"/>
      <c r="AH82" s="200" t="e">
        <f>VLOOKUP($G82&amp;AH$60,申込確認シート!$E$1:$F$200,2,FALSE)</f>
        <v>#N/A</v>
      </c>
      <c r="AI82" s="200"/>
      <c r="AJ82" s="200"/>
      <c r="AK82" s="200"/>
      <c r="AL82" s="200" t="e">
        <f>VLOOKUP($G82&amp;AL$60,申込確認シート!$E$1:$F$200,2,FALSE)</f>
        <v>#N/A</v>
      </c>
      <c r="AM82" s="200"/>
      <c r="AN82" s="200"/>
      <c r="AO82" s="200"/>
      <c r="AP82" s="200" t="e">
        <f>VLOOKUP($G82&amp;AP$60,申込確認シート!$E$1:$F$200,2,FALSE)</f>
        <v>#N/A</v>
      </c>
      <c r="AQ82" s="200"/>
      <c r="AR82" s="200"/>
      <c r="AS82" s="200"/>
      <c r="AT82" s="200" t="e">
        <f>VLOOKUP($G82&amp;AT$60,申込確認シート!$E$1:$F$200,2,FALSE)</f>
        <v>#N/A</v>
      </c>
      <c r="AU82" s="200"/>
      <c r="AV82" s="200"/>
      <c r="AW82" s="200"/>
      <c r="AX82" s="200" t="e">
        <f>VLOOKUP($G82&amp;AX$60,申込確認シート!$E$1:$F$200,2,FALSE)</f>
        <v>#N/A</v>
      </c>
      <c r="AY82" s="200"/>
      <c r="AZ82" s="200"/>
      <c r="BA82" s="200"/>
      <c r="BB82" s="200" t="e">
        <f>VLOOKUP($G82&amp;BB$60,申込確認シート!$E$1:$F$200,2,FALSE)</f>
        <v>#N/A</v>
      </c>
      <c r="BC82" s="200"/>
      <c r="BD82" s="200"/>
      <c r="BE82" s="200"/>
      <c r="BF82" s="200" t="e">
        <f>VLOOKUP($G82&amp;BF$60,申込確認シート!$E$1:$F$200,2,FALSE)</f>
        <v>#N/A</v>
      </c>
      <c r="BG82" s="200"/>
      <c r="BH82" s="200"/>
      <c r="BI82" s="200"/>
      <c r="BJ82" s="200" t="e">
        <f>VLOOKUP($G82&amp;BJ$60,申込確認シート!$E$1:$F$200,2,FALSE)</f>
        <v>#N/A</v>
      </c>
      <c r="BK82" s="200"/>
      <c r="BL82" s="200"/>
      <c r="BM82" s="200"/>
      <c r="BN82" s="200" t="e">
        <f>VLOOKUP($G82&amp;BN$60,申込確認シート!$E$1:$F$200,2,FALSE)</f>
        <v>#N/A</v>
      </c>
      <c r="BO82" s="200"/>
      <c r="BP82" s="200"/>
      <c r="BQ82" s="200"/>
      <c r="BR82" s="200" t="e">
        <f>VLOOKUP($G82&amp;BR$60,申込確認シート!$E$1:$F$200,2,FALSE)</f>
        <v>#N/A</v>
      </c>
      <c r="BS82" s="200"/>
      <c r="BT82" s="200"/>
      <c r="BU82" s="200"/>
      <c r="BV82" s="201" t="e">
        <f>VLOOKUP($G82&amp;BV$60,申込確認シート!$E$1:$F$200,2,FALSE)</f>
        <v>#N/A</v>
      </c>
      <c r="BW82" s="202"/>
      <c r="BX82" s="202"/>
      <c r="BY82" s="202"/>
      <c r="BZ82" s="169">
        <f>COUNTIF(申込確認シート!$C$1:$C$200,G82)</f>
        <v>0</v>
      </c>
      <c r="CA82" s="169"/>
      <c r="CB82" s="169"/>
      <c r="CC82" s="169"/>
      <c r="CD82" s="50"/>
      <c r="CE82" s="50"/>
      <c r="CF82" s="50"/>
      <c r="CG82" s="50"/>
      <c r="CH82" s="50"/>
      <c r="CI82" s="50"/>
      <c r="CJ82" s="50"/>
      <c r="CK82" s="40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89"/>
      <c r="DA82" s="44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37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</row>
    <row r="83" spans="1:244" s="47" customFormat="1" ht="9.75" customHeight="1">
      <c r="A83" s="213"/>
      <c r="B83" s="213"/>
      <c r="C83" s="213"/>
      <c r="D83" s="210">
        <v>23</v>
      </c>
      <c r="E83" s="210"/>
      <c r="F83" s="210"/>
      <c r="G83" s="230" t="e">
        <f t="shared" si="226"/>
        <v>#N/A</v>
      </c>
      <c r="H83" s="231"/>
      <c r="I83" s="231"/>
      <c r="J83" s="231"/>
      <c r="K83" s="231"/>
      <c r="L83" s="231"/>
      <c r="M83" s="231"/>
      <c r="N83" s="231"/>
      <c r="O83" s="231"/>
      <c r="P83" s="231"/>
      <c r="Q83" s="232"/>
      <c r="R83" s="202" t="e">
        <f>VLOOKUP($G83&amp;R$60,申込確認シート!$E$1:$F$200,2,FALSE)</f>
        <v>#N/A</v>
      </c>
      <c r="S83" s="202"/>
      <c r="T83" s="202"/>
      <c r="U83" s="208"/>
      <c r="V83" s="200" t="e">
        <f>VLOOKUP($G83&amp;V$60,申込確認シート!$E$1:$F$200,2,FALSE)</f>
        <v>#N/A</v>
      </c>
      <c r="W83" s="200"/>
      <c r="X83" s="200"/>
      <c r="Y83" s="200"/>
      <c r="Z83" s="200" t="e">
        <f>VLOOKUP($G83&amp;Z$60,申込確認シート!$E$1:$F$200,2,FALSE)</f>
        <v>#N/A</v>
      </c>
      <c r="AA83" s="200"/>
      <c r="AB83" s="200"/>
      <c r="AC83" s="200"/>
      <c r="AD83" s="200" t="e">
        <f>VLOOKUP($G83&amp;AD$60,申込確認シート!$E$1:$F$200,2,FALSE)</f>
        <v>#N/A</v>
      </c>
      <c r="AE83" s="200"/>
      <c r="AF83" s="200"/>
      <c r="AG83" s="200"/>
      <c r="AH83" s="200" t="e">
        <f>VLOOKUP($G83&amp;AH$60,申込確認シート!$E$1:$F$200,2,FALSE)</f>
        <v>#N/A</v>
      </c>
      <c r="AI83" s="200"/>
      <c r="AJ83" s="200"/>
      <c r="AK83" s="200"/>
      <c r="AL83" s="200" t="e">
        <f>VLOOKUP($G83&amp;AL$60,申込確認シート!$E$1:$F$200,2,FALSE)</f>
        <v>#N/A</v>
      </c>
      <c r="AM83" s="200"/>
      <c r="AN83" s="200"/>
      <c r="AO83" s="200"/>
      <c r="AP83" s="200" t="e">
        <f>VLOOKUP($G83&amp;AP$60,申込確認シート!$E$1:$F$200,2,FALSE)</f>
        <v>#N/A</v>
      </c>
      <c r="AQ83" s="200"/>
      <c r="AR83" s="200"/>
      <c r="AS83" s="200"/>
      <c r="AT83" s="200" t="e">
        <f>VLOOKUP($G83&amp;AT$60,申込確認シート!$E$1:$F$200,2,FALSE)</f>
        <v>#N/A</v>
      </c>
      <c r="AU83" s="200"/>
      <c r="AV83" s="200"/>
      <c r="AW83" s="200"/>
      <c r="AX83" s="200" t="e">
        <f>VLOOKUP($G83&amp;AX$60,申込確認シート!$E$1:$F$200,2,FALSE)</f>
        <v>#N/A</v>
      </c>
      <c r="AY83" s="200"/>
      <c r="AZ83" s="200"/>
      <c r="BA83" s="200"/>
      <c r="BB83" s="200" t="e">
        <f>VLOOKUP($G83&amp;BB$60,申込確認シート!$E$1:$F$200,2,FALSE)</f>
        <v>#N/A</v>
      </c>
      <c r="BC83" s="200"/>
      <c r="BD83" s="200"/>
      <c r="BE83" s="200"/>
      <c r="BF83" s="200" t="e">
        <f>VLOOKUP($G83&amp;BF$60,申込確認シート!$E$1:$F$200,2,FALSE)</f>
        <v>#N/A</v>
      </c>
      <c r="BG83" s="200"/>
      <c r="BH83" s="200"/>
      <c r="BI83" s="200"/>
      <c r="BJ83" s="200" t="e">
        <f>VLOOKUP($G83&amp;BJ$60,申込確認シート!$E$1:$F$200,2,FALSE)</f>
        <v>#N/A</v>
      </c>
      <c r="BK83" s="200"/>
      <c r="BL83" s="200"/>
      <c r="BM83" s="200"/>
      <c r="BN83" s="200" t="e">
        <f>VLOOKUP($G83&amp;BN$60,申込確認シート!$E$1:$F$200,2,FALSE)</f>
        <v>#N/A</v>
      </c>
      <c r="BO83" s="200"/>
      <c r="BP83" s="200"/>
      <c r="BQ83" s="200"/>
      <c r="BR83" s="200" t="e">
        <f>VLOOKUP($G83&amp;BR$60,申込確認シート!$E$1:$F$200,2,FALSE)</f>
        <v>#N/A</v>
      </c>
      <c r="BS83" s="200"/>
      <c r="BT83" s="200"/>
      <c r="BU83" s="200"/>
      <c r="BV83" s="201" t="e">
        <f>VLOOKUP($G83&amp;BV$60,申込確認シート!$E$1:$F$200,2,FALSE)</f>
        <v>#N/A</v>
      </c>
      <c r="BW83" s="202"/>
      <c r="BX83" s="202"/>
      <c r="BY83" s="202"/>
      <c r="BZ83" s="169">
        <f>COUNTIF(申込確認シート!$C$1:$C$200,G83)</f>
        <v>0</v>
      </c>
      <c r="CA83" s="169"/>
      <c r="CB83" s="169"/>
      <c r="CC83" s="169"/>
      <c r="CD83" s="50"/>
      <c r="CE83" s="50"/>
      <c r="CF83" s="50"/>
      <c r="CG83" s="50"/>
      <c r="CH83" s="50"/>
      <c r="CI83" s="50"/>
      <c r="CJ83" s="50"/>
      <c r="CK83" s="40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89"/>
      <c r="DA83" s="44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37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</row>
    <row r="84" spans="1:244" s="47" customFormat="1" ht="9.75" customHeight="1" thickBot="1">
      <c r="A84" s="214"/>
      <c r="B84" s="214"/>
      <c r="C84" s="214"/>
      <c r="D84" s="211">
        <v>24</v>
      </c>
      <c r="E84" s="211"/>
      <c r="F84" s="211"/>
      <c r="G84" s="233" t="e">
        <f>IF(HLOOKUP($E$4&amp;"男選択リスト",$DC$11:$DR$38,D84+4,FALSE)="*","",$E$4&amp;"男子"&amp;HLOOKUP($E$4&amp;"男選択リスト",$DC$11:$DR$38,D84+4,FALSE))</f>
        <v>#N/A</v>
      </c>
      <c r="H84" s="234"/>
      <c r="I84" s="234"/>
      <c r="J84" s="234"/>
      <c r="K84" s="234"/>
      <c r="L84" s="234"/>
      <c r="M84" s="234"/>
      <c r="N84" s="234"/>
      <c r="O84" s="234"/>
      <c r="P84" s="234"/>
      <c r="Q84" s="235"/>
      <c r="R84" s="203" t="e">
        <f>VLOOKUP($G84&amp;R$60,申込確認シート!$E$1:$F$200,2,FALSE)</f>
        <v>#N/A</v>
      </c>
      <c r="S84" s="203"/>
      <c r="T84" s="203"/>
      <c r="U84" s="204"/>
      <c r="V84" s="205" t="e">
        <f>VLOOKUP($G84&amp;V$60,申込確認シート!$E$1:$F$200,2,FALSE)</f>
        <v>#N/A</v>
      </c>
      <c r="W84" s="205"/>
      <c r="X84" s="205"/>
      <c r="Y84" s="205"/>
      <c r="Z84" s="205" t="e">
        <f>VLOOKUP($G84&amp;Z$60,申込確認シート!$E$1:$F$200,2,FALSE)</f>
        <v>#N/A</v>
      </c>
      <c r="AA84" s="205"/>
      <c r="AB84" s="205"/>
      <c r="AC84" s="205"/>
      <c r="AD84" s="205" t="e">
        <f>VLOOKUP($G84&amp;AD$60,申込確認シート!$E$1:$F$200,2,FALSE)</f>
        <v>#N/A</v>
      </c>
      <c r="AE84" s="205"/>
      <c r="AF84" s="205"/>
      <c r="AG84" s="205"/>
      <c r="AH84" s="205" t="e">
        <f>VLOOKUP($G84&amp;AH$60,申込確認シート!$E$1:$F$200,2,FALSE)</f>
        <v>#N/A</v>
      </c>
      <c r="AI84" s="205"/>
      <c r="AJ84" s="205"/>
      <c r="AK84" s="205"/>
      <c r="AL84" s="205" t="e">
        <f>VLOOKUP($G84&amp;AL$60,申込確認シート!$E$1:$F$200,2,FALSE)</f>
        <v>#N/A</v>
      </c>
      <c r="AM84" s="205"/>
      <c r="AN84" s="205"/>
      <c r="AO84" s="205"/>
      <c r="AP84" s="205" t="e">
        <f>VLOOKUP($G84&amp;AP$60,申込確認シート!$E$1:$F$200,2,FALSE)</f>
        <v>#N/A</v>
      </c>
      <c r="AQ84" s="205"/>
      <c r="AR84" s="205"/>
      <c r="AS84" s="205"/>
      <c r="AT84" s="205" t="e">
        <f>VLOOKUP($G84&amp;AT$60,申込確認シート!$E$1:$F$200,2,FALSE)</f>
        <v>#N/A</v>
      </c>
      <c r="AU84" s="205"/>
      <c r="AV84" s="205"/>
      <c r="AW84" s="205"/>
      <c r="AX84" s="205" t="e">
        <f>VLOOKUP($G84&amp;AX$60,申込確認シート!$E$1:$F$200,2,FALSE)</f>
        <v>#N/A</v>
      </c>
      <c r="AY84" s="205"/>
      <c r="AZ84" s="205"/>
      <c r="BA84" s="205"/>
      <c r="BB84" s="205" t="e">
        <f>VLOOKUP($G84&amp;BB$60,申込確認シート!$E$1:$F$200,2,FALSE)</f>
        <v>#N/A</v>
      </c>
      <c r="BC84" s="205"/>
      <c r="BD84" s="205"/>
      <c r="BE84" s="205"/>
      <c r="BF84" s="205" t="e">
        <f>VLOOKUP($G84&amp;BF$60,申込確認シート!$E$1:$F$200,2,FALSE)</f>
        <v>#N/A</v>
      </c>
      <c r="BG84" s="205"/>
      <c r="BH84" s="205"/>
      <c r="BI84" s="205"/>
      <c r="BJ84" s="205" t="e">
        <f>VLOOKUP($G84&amp;BJ$60,申込確認シート!$E$1:$F$200,2,FALSE)</f>
        <v>#N/A</v>
      </c>
      <c r="BK84" s="205"/>
      <c r="BL84" s="205"/>
      <c r="BM84" s="205"/>
      <c r="BN84" s="205" t="e">
        <f>VLOOKUP($G84&amp;BN$60,申込確認シート!$E$1:$F$200,2,FALSE)</f>
        <v>#N/A</v>
      </c>
      <c r="BO84" s="205"/>
      <c r="BP84" s="205"/>
      <c r="BQ84" s="205"/>
      <c r="BR84" s="205" t="e">
        <f>VLOOKUP($G84&amp;BR$60,申込確認シート!$E$1:$F$200,2,FALSE)</f>
        <v>#N/A</v>
      </c>
      <c r="BS84" s="205"/>
      <c r="BT84" s="205"/>
      <c r="BU84" s="205"/>
      <c r="BV84" s="206" t="e">
        <f>VLOOKUP($G84&amp;BV$60,申込確認シート!$E$1:$F$200,2,FALSE)</f>
        <v>#N/A</v>
      </c>
      <c r="BW84" s="203"/>
      <c r="BX84" s="203"/>
      <c r="BY84" s="203"/>
      <c r="BZ84" s="207">
        <f>COUNTIF(申込確認シート!$C$1:$C$200,G84)</f>
        <v>0</v>
      </c>
      <c r="CA84" s="207"/>
      <c r="CB84" s="207"/>
      <c r="CC84" s="207"/>
      <c r="CD84" s="50"/>
      <c r="CE84" s="50"/>
      <c r="CF84" s="50"/>
      <c r="CG84" s="50"/>
      <c r="CH84" s="50"/>
      <c r="CI84" s="50"/>
      <c r="CJ84" s="50"/>
      <c r="CK84" s="40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89"/>
      <c r="DA84" s="44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37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</row>
    <row r="85" spans="1:244" s="47" customFormat="1" ht="9.75" customHeight="1">
      <c r="A85" s="215" t="s">
        <v>3</v>
      </c>
      <c r="B85" s="215"/>
      <c r="C85" s="215"/>
      <c r="D85" s="212">
        <v>1</v>
      </c>
      <c r="E85" s="212"/>
      <c r="F85" s="212"/>
      <c r="G85" s="236" t="e">
        <f>IF(HLOOKUP($E$4&amp;"女選択リスト",$DC$11:$DR$38,D85+4,FALSE)="*","",$E$4&amp;"女子"&amp;HLOOKUP($E$4&amp;"女選択リスト",$DC$11:$DR$38,D85+4,FALSE))</f>
        <v>#N/A</v>
      </c>
      <c r="H85" s="237"/>
      <c r="I85" s="237"/>
      <c r="J85" s="237"/>
      <c r="K85" s="237"/>
      <c r="L85" s="237"/>
      <c r="M85" s="237"/>
      <c r="N85" s="237"/>
      <c r="O85" s="237"/>
      <c r="P85" s="237"/>
      <c r="Q85" s="238"/>
      <c r="R85" s="197" t="e">
        <f>VLOOKUP($G85&amp;R$60,申込確認シート!$E$1:$F$200,2,FALSE)</f>
        <v>#N/A</v>
      </c>
      <c r="S85" s="197"/>
      <c r="T85" s="197"/>
      <c r="U85" s="199"/>
      <c r="V85" s="195" t="e">
        <f>VLOOKUP($G85&amp;V$60,申込確認シート!$E$1:$F$200,2,FALSE)</f>
        <v>#N/A</v>
      </c>
      <c r="W85" s="195"/>
      <c r="X85" s="195"/>
      <c r="Y85" s="195"/>
      <c r="Z85" s="195" t="e">
        <f>VLOOKUP($G85&amp;Z$60,申込確認シート!$E$1:$F$200,2,FALSE)</f>
        <v>#N/A</v>
      </c>
      <c r="AA85" s="195"/>
      <c r="AB85" s="195"/>
      <c r="AC85" s="195"/>
      <c r="AD85" s="195" t="e">
        <f>VLOOKUP($G85&amp;AD$60,申込確認シート!$E$1:$F$200,2,FALSE)</f>
        <v>#N/A</v>
      </c>
      <c r="AE85" s="195"/>
      <c r="AF85" s="195"/>
      <c r="AG85" s="195"/>
      <c r="AH85" s="195" t="e">
        <f>VLOOKUP($G85&amp;AH$60,申込確認シート!$E$1:$F$200,2,FALSE)</f>
        <v>#N/A</v>
      </c>
      <c r="AI85" s="195"/>
      <c r="AJ85" s="195"/>
      <c r="AK85" s="195"/>
      <c r="AL85" s="195" t="e">
        <f>VLOOKUP($G85&amp;AL$60,申込確認シート!$E$1:$F$200,2,FALSE)</f>
        <v>#N/A</v>
      </c>
      <c r="AM85" s="195"/>
      <c r="AN85" s="195"/>
      <c r="AO85" s="195"/>
      <c r="AP85" s="195" t="e">
        <f>VLOOKUP($G85&amp;AP$60,申込確認シート!$E$1:$F$200,2,FALSE)</f>
        <v>#N/A</v>
      </c>
      <c r="AQ85" s="195"/>
      <c r="AR85" s="195"/>
      <c r="AS85" s="195"/>
      <c r="AT85" s="195" t="e">
        <f>VLOOKUP($G85&amp;AT$60,申込確認シート!$E$1:$F$200,2,FALSE)</f>
        <v>#N/A</v>
      </c>
      <c r="AU85" s="195"/>
      <c r="AV85" s="195"/>
      <c r="AW85" s="195"/>
      <c r="AX85" s="195" t="e">
        <f>VLOOKUP($G85&amp;AX$60,申込確認シート!$E$1:$F$200,2,FALSE)</f>
        <v>#N/A</v>
      </c>
      <c r="AY85" s="195"/>
      <c r="AZ85" s="195"/>
      <c r="BA85" s="195"/>
      <c r="BB85" s="195" t="e">
        <f>VLOOKUP($G85&amp;BB$60,申込確認シート!$E$1:$F$200,2,FALSE)</f>
        <v>#N/A</v>
      </c>
      <c r="BC85" s="195"/>
      <c r="BD85" s="195"/>
      <c r="BE85" s="195"/>
      <c r="BF85" s="195" t="e">
        <f>VLOOKUP($G85&amp;BF$60,申込確認シート!$E$1:$F$200,2,FALSE)</f>
        <v>#N/A</v>
      </c>
      <c r="BG85" s="195"/>
      <c r="BH85" s="195"/>
      <c r="BI85" s="195"/>
      <c r="BJ85" s="195" t="e">
        <f>VLOOKUP($G85&amp;BJ$60,申込確認シート!$E$1:$F$200,2,FALSE)</f>
        <v>#N/A</v>
      </c>
      <c r="BK85" s="195"/>
      <c r="BL85" s="195"/>
      <c r="BM85" s="195"/>
      <c r="BN85" s="195" t="e">
        <f>VLOOKUP($G85&amp;BN$60,申込確認シート!$E$1:$F$200,2,FALSE)</f>
        <v>#N/A</v>
      </c>
      <c r="BO85" s="195"/>
      <c r="BP85" s="195"/>
      <c r="BQ85" s="195"/>
      <c r="BR85" s="195" t="e">
        <f>VLOOKUP($G85&amp;BR$60,申込確認シート!$E$1:$F$200,2,FALSE)</f>
        <v>#N/A</v>
      </c>
      <c r="BS85" s="195"/>
      <c r="BT85" s="195"/>
      <c r="BU85" s="195"/>
      <c r="BV85" s="196" t="e">
        <f>VLOOKUP($G85&amp;BV$60,申込確認シート!$E$1:$F$200,2,FALSE)</f>
        <v>#N/A</v>
      </c>
      <c r="BW85" s="197"/>
      <c r="BX85" s="197"/>
      <c r="BY85" s="197"/>
      <c r="BZ85" s="198">
        <f>COUNTIF(申込確認シート!$C$1:$C$200,G85)</f>
        <v>0</v>
      </c>
      <c r="CA85" s="198"/>
      <c r="CB85" s="198"/>
      <c r="CC85" s="198"/>
      <c r="CD85" s="50"/>
      <c r="CE85" s="50"/>
      <c r="CF85" s="50"/>
      <c r="CG85" s="50"/>
      <c r="CH85" s="50"/>
      <c r="CI85" s="50"/>
      <c r="CJ85" s="50"/>
      <c r="CK85" s="40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89"/>
      <c r="DA85" s="44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37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</row>
    <row r="86" spans="1:244" s="47" customFormat="1" ht="9.75" customHeight="1">
      <c r="A86" s="216"/>
      <c r="B86" s="216"/>
      <c r="C86" s="216"/>
      <c r="D86" s="209">
        <v>2</v>
      </c>
      <c r="E86" s="209"/>
      <c r="F86" s="209"/>
      <c r="G86" s="239" t="e">
        <f t="shared" ref="G86:G108" si="227">IF(HLOOKUP($E$4&amp;"女選択リスト",$DC$11:$DR$38,D86+4,FALSE)="*","",$E$4&amp;"女子"&amp;HLOOKUP($E$4&amp;"女選択リスト",$DC$11:$DR$38,D86+4,FALSE))</f>
        <v>#N/A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1"/>
      <c r="R86" s="190" t="e">
        <f>VLOOKUP($G86&amp;R$60,申込確認シート!$E$1:$F$200,2,FALSE)</f>
        <v>#N/A</v>
      </c>
      <c r="S86" s="190"/>
      <c r="T86" s="190"/>
      <c r="U86" s="194"/>
      <c r="V86" s="188" t="e">
        <f>VLOOKUP($G86&amp;V$60,申込確認シート!$E$1:$F$200,2,FALSE)</f>
        <v>#N/A</v>
      </c>
      <c r="W86" s="188"/>
      <c r="X86" s="188"/>
      <c r="Y86" s="188"/>
      <c r="Z86" s="188" t="e">
        <f>VLOOKUP($G86&amp;Z$60,申込確認シート!$E$1:$F$200,2,FALSE)</f>
        <v>#N/A</v>
      </c>
      <c r="AA86" s="188"/>
      <c r="AB86" s="188"/>
      <c r="AC86" s="188"/>
      <c r="AD86" s="188" t="e">
        <f>VLOOKUP($G86&amp;AD$60,申込確認シート!$E$1:$F$200,2,FALSE)</f>
        <v>#N/A</v>
      </c>
      <c r="AE86" s="188"/>
      <c r="AF86" s="188"/>
      <c r="AG86" s="188"/>
      <c r="AH86" s="188" t="e">
        <f>VLOOKUP($G86&amp;AH$60,申込確認シート!$E$1:$F$200,2,FALSE)</f>
        <v>#N/A</v>
      </c>
      <c r="AI86" s="188"/>
      <c r="AJ86" s="188"/>
      <c r="AK86" s="188"/>
      <c r="AL86" s="188" t="e">
        <f>VLOOKUP($G86&amp;AL$60,申込確認シート!$E$1:$F$200,2,FALSE)</f>
        <v>#N/A</v>
      </c>
      <c r="AM86" s="188"/>
      <c r="AN86" s="188"/>
      <c r="AO86" s="188"/>
      <c r="AP86" s="188" t="e">
        <f>VLOOKUP($G86&amp;AP$60,申込確認シート!$E$1:$F$200,2,FALSE)</f>
        <v>#N/A</v>
      </c>
      <c r="AQ86" s="188"/>
      <c r="AR86" s="188"/>
      <c r="AS86" s="188"/>
      <c r="AT86" s="188" t="e">
        <f>VLOOKUP($G86&amp;AT$60,申込確認シート!$E$1:$F$200,2,FALSE)</f>
        <v>#N/A</v>
      </c>
      <c r="AU86" s="188"/>
      <c r="AV86" s="188"/>
      <c r="AW86" s="188"/>
      <c r="AX86" s="188" t="e">
        <f>VLOOKUP($G86&amp;AX$60,申込確認シート!$E$1:$F$200,2,FALSE)</f>
        <v>#N/A</v>
      </c>
      <c r="AY86" s="188"/>
      <c r="AZ86" s="188"/>
      <c r="BA86" s="188"/>
      <c r="BB86" s="188" t="e">
        <f>VLOOKUP($G86&amp;BB$60,申込確認シート!$E$1:$F$200,2,FALSE)</f>
        <v>#N/A</v>
      </c>
      <c r="BC86" s="188"/>
      <c r="BD86" s="188"/>
      <c r="BE86" s="188"/>
      <c r="BF86" s="188" t="e">
        <f>VLOOKUP($G86&amp;BF$60,申込確認シート!$E$1:$F$200,2,FALSE)</f>
        <v>#N/A</v>
      </c>
      <c r="BG86" s="188"/>
      <c r="BH86" s="188"/>
      <c r="BI86" s="188"/>
      <c r="BJ86" s="188" t="e">
        <f>VLOOKUP($G86&amp;BJ$60,申込確認シート!$E$1:$F$200,2,FALSE)</f>
        <v>#N/A</v>
      </c>
      <c r="BK86" s="188"/>
      <c r="BL86" s="188"/>
      <c r="BM86" s="188"/>
      <c r="BN86" s="188" t="e">
        <f>VLOOKUP($G86&amp;BN$60,申込確認シート!$E$1:$F$200,2,FALSE)</f>
        <v>#N/A</v>
      </c>
      <c r="BO86" s="188"/>
      <c r="BP86" s="188"/>
      <c r="BQ86" s="188"/>
      <c r="BR86" s="188" t="e">
        <f>VLOOKUP($G86&amp;BR$60,申込確認シート!$E$1:$F$200,2,FALSE)</f>
        <v>#N/A</v>
      </c>
      <c r="BS86" s="188"/>
      <c r="BT86" s="188"/>
      <c r="BU86" s="188"/>
      <c r="BV86" s="189" t="e">
        <f>VLOOKUP($G86&amp;BV$60,申込確認シート!$E$1:$F$200,2,FALSE)</f>
        <v>#N/A</v>
      </c>
      <c r="BW86" s="190"/>
      <c r="BX86" s="190"/>
      <c r="BY86" s="190"/>
      <c r="BZ86" s="172">
        <f>COUNTIF(申込確認シート!$C$1:$C$200,G86)</f>
        <v>0</v>
      </c>
      <c r="CA86" s="172"/>
      <c r="CB86" s="172"/>
      <c r="CC86" s="172"/>
      <c r="CD86" s="50"/>
      <c r="CE86" s="50"/>
      <c r="CF86" s="50"/>
      <c r="CG86" s="50"/>
      <c r="CH86" s="50"/>
      <c r="CI86" s="50"/>
      <c r="CJ86" s="50"/>
      <c r="CK86" s="40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89"/>
      <c r="DA86" s="44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37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</row>
    <row r="87" spans="1:244" s="47" customFormat="1" ht="9.75" customHeight="1">
      <c r="A87" s="216"/>
      <c r="B87" s="216"/>
      <c r="C87" s="216"/>
      <c r="D87" s="209">
        <v>3</v>
      </c>
      <c r="E87" s="209"/>
      <c r="F87" s="209"/>
      <c r="G87" s="239" t="e">
        <f t="shared" si="227"/>
        <v>#N/A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1"/>
      <c r="R87" s="190" t="e">
        <f>VLOOKUP($G87&amp;R$60,申込確認シート!$E$1:$F$200,2,FALSE)</f>
        <v>#N/A</v>
      </c>
      <c r="S87" s="190"/>
      <c r="T87" s="190"/>
      <c r="U87" s="194"/>
      <c r="V87" s="188" t="e">
        <f>VLOOKUP($G87&amp;V$60,申込確認シート!$E$1:$F$200,2,FALSE)</f>
        <v>#N/A</v>
      </c>
      <c r="W87" s="188"/>
      <c r="X87" s="188"/>
      <c r="Y87" s="188"/>
      <c r="Z87" s="188" t="e">
        <f>VLOOKUP($G87&amp;Z$60,申込確認シート!$E$1:$F$200,2,FALSE)</f>
        <v>#N/A</v>
      </c>
      <c r="AA87" s="188"/>
      <c r="AB87" s="188"/>
      <c r="AC87" s="188"/>
      <c r="AD87" s="188" t="e">
        <f>VLOOKUP($G87&amp;AD$60,申込確認シート!$E$1:$F$200,2,FALSE)</f>
        <v>#N/A</v>
      </c>
      <c r="AE87" s="188"/>
      <c r="AF87" s="188"/>
      <c r="AG87" s="188"/>
      <c r="AH87" s="188" t="e">
        <f>VLOOKUP($G87&amp;AH$60,申込確認シート!$E$1:$F$200,2,FALSE)</f>
        <v>#N/A</v>
      </c>
      <c r="AI87" s="188"/>
      <c r="AJ87" s="188"/>
      <c r="AK87" s="188"/>
      <c r="AL87" s="188" t="e">
        <f>VLOOKUP($G87&amp;AL$60,申込確認シート!$E$1:$F$200,2,FALSE)</f>
        <v>#N/A</v>
      </c>
      <c r="AM87" s="188"/>
      <c r="AN87" s="188"/>
      <c r="AO87" s="188"/>
      <c r="AP87" s="188" t="e">
        <f>VLOOKUP($G87&amp;AP$60,申込確認シート!$E$1:$F$200,2,FALSE)</f>
        <v>#N/A</v>
      </c>
      <c r="AQ87" s="188"/>
      <c r="AR87" s="188"/>
      <c r="AS87" s="188"/>
      <c r="AT87" s="188" t="e">
        <f>VLOOKUP($G87&amp;AT$60,申込確認シート!$E$1:$F$200,2,FALSE)</f>
        <v>#N/A</v>
      </c>
      <c r="AU87" s="188"/>
      <c r="AV87" s="188"/>
      <c r="AW87" s="188"/>
      <c r="AX87" s="188" t="e">
        <f>VLOOKUP($G87&amp;AX$60,申込確認シート!$E$1:$F$200,2,FALSE)</f>
        <v>#N/A</v>
      </c>
      <c r="AY87" s="188"/>
      <c r="AZ87" s="188"/>
      <c r="BA87" s="188"/>
      <c r="BB87" s="188" t="e">
        <f>VLOOKUP($G87&amp;BB$60,申込確認シート!$E$1:$F$200,2,FALSE)</f>
        <v>#N/A</v>
      </c>
      <c r="BC87" s="188"/>
      <c r="BD87" s="188"/>
      <c r="BE87" s="188"/>
      <c r="BF87" s="188" t="e">
        <f>VLOOKUP($G87&amp;BF$60,申込確認シート!$E$1:$F$200,2,FALSE)</f>
        <v>#N/A</v>
      </c>
      <c r="BG87" s="188"/>
      <c r="BH87" s="188"/>
      <c r="BI87" s="188"/>
      <c r="BJ87" s="188" t="e">
        <f>VLOOKUP($G87&amp;BJ$60,申込確認シート!$E$1:$F$200,2,FALSE)</f>
        <v>#N/A</v>
      </c>
      <c r="BK87" s="188"/>
      <c r="BL87" s="188"/>
      <c r="BM87" s="188"/>
      <c r="BN87" s="188" t="e">
        <f>VLOOKUP($G87&amp;BN$60,申込確認シート!$E$1:$F$200,2,FALSE)</f>
        <v>#N/A</v>
      </c>
      <c r="BO87" s="188"/>
      <c r="BP87" s="188"/>
      <c r="BQ87" s="188"/>
      <c r="BR87" s="188" t="e">
        <f>VLOOKUP($G87&amp;BR$60,申込確認シート!$E$1:$F$200,2,FALSE)</f>
        <v>#N/A</v>
      </c>
      <c r="BS87" s="188"/>
      <c r="BT87" s="188"/>
      <c r="BU87" s="188"/>
      <c r="BV87" s="189" t="e">
        <f>VLOOKUP($G87&amp;BV$60,申込確認シート!$E$1:$F$200,2,FALSE)</f>
        <v>#N/A</v>
      </c>
      <c r="BW87" s="190"/>
      <c r="BX87" s="190"/>
      <c r="BY87" s="190"/>
      <c r="BZ87" s="172">
        <f>COUNTIF(申込確認シート!$C$1:$C$200,G87)</f>
        <v>0</v>
      </c>
      <c r="CA87" s="172"/>
      <c r="CB87" s="172"/>
      <c r="CC87" s="172"/>
      <c r="CD87" s="50"/>
      <c r="CE87" s="50"/>
      <c r="CF87" s="50"/>
      <c r="CG87" s="50"/>
      <c r="CH87" s="50"/>
      <c r="CI87" s="50"/>
      <c r="CJ87" s="50"/>
      <c r="CK87" s="40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89"/>
      <c r="DA87" s="44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37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</row>
    <row r="88" spans="1:244" s="47" customFormat="1" ht="9.75" customHeight="1">
      <c r="A88" s="216"/>
      <c r="B88" s="216"/>
      <c r="C88" s="216"/>
      <c r="D88" s="209">
        <v>4</v>
      </c>
      <c r="E88" s="209"/>
      <c r="F88" s="209"/>
      <c r="G88" s="239" t="e">
        <f t="shared" si="227"/>
        <v>#N/A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1"/>
      <c r="R88" s="190" t="e">
        <f>VLOOKUP($G88&amp;R$60,申込確認シート!$E$1:$F$200,2,FALSE)</f>
        <v>#N/A</v>
      </c>
      <c r="S88" s="190"/>
      <c r="T88" s="190"/>
      <c r="U88" s="194"/>
      <c r="V88" s="188" t="e">
        <f>VLOOKUP($G88&amp;V$60,申込確認シート!$E$1:$F$200,2,FALSE)</f>
        <v>#N/A</v>
      </c>
      <c r="W88" s="188"/>
      <c r="X88" s="188"/>
      <c r="Y88" s="188"/>
      <c r="Z88" s="188" t="e">
        <f>VLOOKUP($G88&amp;Z$60,申込確認シート!$E$1:$F$200,2,FALSE)</f>
        <v>#N/A</v>
      </c>
      <c r="AA88" s="188"/>
      <c r="AB88" s="188"/>
      <c r="AC88" s="188"/>
      <c r="AD88" s="188" t="e">
        <f>VLOOKUP($G88&amp;AD$60,申込確認シート!$E$1:$F$200,2,FALSE)</f>
        <v>#N/A</v>
      </c>
      <c r="AE88" s="188"/>
      <c r="AF88" s="188"/>
      <c r="AG88" s="188"/>
      <c r="AH88" s="188" t="e">
        <f>VLOOKUP($G88&amp;AH$60,申込確認シート!$E$1:$F$200,2,FALSE)</f>
        <v>#N/A</v>
      </c>
      <c r="AI88" s="188"/>
      <c r="AJ88" s="188"/>
      <c r="AK88" s="188"/>
      <c r="AL88" s="188" t="e">
        <f>VLOOKUP($G88&amp;AL$60,申込確認シート!$E$1:$F$200,2,FALSE)</f>
        <v>#N/A</v>
      </c>
      <c r="AM88" s="188"/>
      <c r="AN88" s="188"/>
      <c r="AO88" s="188"/>
      <c r="AP88" s="188" t="e">
        <f>VLOOKUP($G88&amp;AP$60,申込確認シート!$E$1:$F$200,2,FALSE)</f>
        <v>#N/A</v>
      </c>
      <c r="AQ88" s="188"/>
      <c r="AR88" s="188"/>
      <c r="AS88" s="188"/>
      <c r="AT88" s="188" t="e">
        <f>VLOOKUP($G88&amp;AT$60,申込確認シート!$E$1:$F$200,2,FALSE)</f>
        <v>#N/A</v>
      </c>
      <c r="AU88" s="188"/>
      <c r="AV88" s="188"/>
      <c r="AW88" s="188"/>
      <c r="AX88" s="188" t="e">
        <f>VLOOKUP($G88&amp;AX$60,申込確認シート!$E$1:$F$200,2,FALSE)</f>
        <v>#N/A</v>
      </c>
      <c r="AY88" s="188"/>
      <c r="AZ88" s="188"/>
      <c r="BA88" s="188"/>
      <c r="BB88" s="188" t="e">
        <f>VLOOKUP($G88&amp;BB$60,申込確認シート!$E$1:$F$200,2,FALSE)</f>
        <v>#N/A</v>
      </c>
      <c r="BC88" s="188"/>
      <c r="BD88" s="188"/>
      <c r="BE88" s="188"/>
      <c r="BF88" s="188" t="e">
        <f>VLOOKUP($G88&amp;BF$60,申込確認シート!$E$1:$F$200,2,FALSE)</f>
        <v>#N/A</v>
      </c>
      <c r="BG88" s="188"/>
      <c r="BH88" s="188"/>
      <c r="BI88" s="188"/>
      <c r="BJ88" s="188" t="e">
        <f>VLOOKUP($G88&amp;BJ$60,申込確認シート!$E$1:$F$200,2,FALSE)</f>
        <v>#N/A</v>
      </c>
      <c r="BK88" s="188"/>
      <c r="BL88" s="188"/>
      <c r="BM88" s="188"/>
      <c r="BN88" s="188" t="e">
        <f>VLOOKUP($G88&amp;BN$60,申込確認シート!$E$1:$F$200,2,FALSE)</f>
        <v>#N/A</v>
      </c>
      <c r="BO88" s="188"/>
      <c r="BP88" s="188"/>
      <c r="BQ88" s="188"/>
      <c r="BR88" s="188" t="e">
        <f>VLOOKUP($G88&amp;BR$60,申込確認シート!$E$1:$F$200,2,FALSE)</f>
        <v>#N/A</v>
      </c>
      <c r="BS88" s="188"/>
      <c r="BT88" s="188"/>
      <c r="BU88" s="188"/>
      <c r="BV88" s="189" t="e">
        <f>VLOOKUP($G88&amp;BV$60,申込確認シート!$E$1:$F$200,2,FALSE)</f>
        <v>#N/A</v>
      </c>
      <c r="BW88" s="190"/>
      <c r="BX88" s="190"/>
      <c r="BY88" s="190"/>
      <c r="BZ88" s="172">
        <f>COUNTIF(申込確認シート!$C$1:$C$200,G88)</f>
        <v>0</v>
      </c>
      <c r="CA88" s="172"/>
      <c r="CB88" s="172"/>
      <c r="CC88" s="172"/>
      <c r="CD88" s="50"/>
      <c r="CE88" s="50"/>
      <c r="CF88" s="50"/>
      <c r="CG88" s="50"/>
      <c r="CH88" s="50"/>
      <c r="CI88" s="50"/>
      <c r="CJ88" s="50"/>
      <c r="CK88" s="40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89"/>
      <c r="DA88" s="44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37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</row>
    <row r="89" spans="1:244" s="47" customFormat="1" ht="9.75" customHeight="1">
      <c r="A89" s="216"/>
      <c r="B89" s="216"/>
      <c r="C89" s="216"/>
      <c r="D89" s="209">
        <v>5</v>
      </c>
      <c r="E89" s="209"/>
      <c r="F89" s="209"/>
      <c r="G89" s="239" t="e">
        <f t="shared" si="227"/>
        <v>#N/A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1"/>
      <c r="R89" s="190" t="e">
        <f>VLOOKUP($G89&amp;R$60,申込確認シート!$E$1:$F$200,2,FALSE)</f>
        <v>#N/A</v>
      </c>
      <c r="S89" s="190"/>
      <c r="T89" s="190"/>
      <c r="U89" s="194"/>
      <c r="V89" s="188" t="e">
        <f>VLOOKUP($G89&amp;V$60,申込確認シート!$E$1:$F$200,2,FALSE)</f>
        <v>#N/A</v>
      </c>
      <c r="W89" s="188"/>
      <c r="X89" s="188"/>
      <c r="Y89" s="188"/>
      <c r="Z89" s="188" t="e">
        <f>VLOOKUP($G89&amp;Z$60,申込確認シート!$E$1:$F$200,2,FALSE)</f>
        <v>#N/A</v>
      </c>
      <c r="AA89" s="188"/>
      <c r="AB89" s="188"/>
      <c r="AC89" s="188"/>
      <c r="AD89" s="188" t="e">
        <f>VLOOKUP($G89&amp;AD$60,申込確認シート!$E$1:$F$200,2,FALSE)</f>
        <v>#N/A</v>
      </c>
      <c r="AE89" s="188"/>
      <c r="AF89" s="188"/>
      <c r="AG89" s="188"/>
      <c r="AH89" s="188" t="e">
        <f>VLOOKUP($G89&amp;AH$60,申込確認シート!$E$1:$F$200,2,FALSE)</f>
        <v>#N/A</v>
      </c>
      <c r="AI89" s="188"/>
      <c r="AJ89" s="188"/>
      <c r="AK89" s="188"/>
      <c r="AL89" s="188" t="e">
        <f>VLOOKUP($G89&amp;AL$60,申込確認シート!$E$1:$F$200,2,FALSE)</f>
        <v>#N/A</v>
      </c>
      <c r="AM89" s="188"/>
      <c r="AN89" s="188"/>
      <c r="AO89" s="188"/>
      <c r="AP89" s="188" t="e">
        <f>VLOOKUP($G89&amp;AP$60,申込確認シート!$E$1:$F$200,2,FALSE)</f>
        <v>#N/A</v>
      </c>
      <c r="AQ89" s="188"/>
      <c r="AR89" s="188"/>
      <c r="AS89" s="188"/>
      <c r="AT89" s="188" t="e">
        <f>VLOOKUP($G89&amp;AT$60,申込確認シート!$E$1:$F$200,2,FALSE)</f>
        <v>#N/A</v>
      </c>
      <c r="AU89" s="188"/>
      <c r="AV89" s="188"/>
      <c r="AW89" s="188"/>
      <c r="AX89" s="188" t="e">
        <f>VLOOKUP($G89&amp;AX$60,申込確認シート!$E$1:$F$200,2,FALSE)</f>
        <v>#N/A</v>
      </c>
      <c r="AY89" s="188"/>
      <c r="AZ89" s="188"/>
      <c r="BA89" s="188"/>
      <c r="BB89" s="188" t="e">
        <f>VLOOKUP($G89&amp;BB$60,申込確認シート!$E$1:$F$200,2,FALSE)</f>
        <v>#N/A</v>
      </c>
      <c r="BC89" s="188"/>
      <c r="BD89" s="188"/>
      <c r="BE89" s="188"/>
      <c r="BF89" s="188" t="e">
        <f>VLOOKUP($G89&amp;BF$60,申込確認シート!$E$1:$F$200,2,FALSE)</f>
        <v>#N/A</v>
      </c>
      <c r="BG89" s="188"/>
      <c r="BH89" s="188"/>
      <c r="BI89" s="188"/>
      <c r="BJ89" s="188" t="e">
        <f>VLOOKUP($G89&amp;BJ$60,申込確認シート!$E$1:$F$200,2,FALSE)</f>
        <v>#N/A</v>
      </c>
      <c r="BK89" s="188"/>
      <c r="BL89" s="188"/>
      <c r="BM89" s="188"/>
      <c r="BN89" s="188" t="e">
        <f>VLOOKUP($G89&amp;BN$60,申込確認シート!$E$1:$F$200,2,FALSE)</f>
        <v>#N/A</v>
      </c>
      <c r="BO89" s="188"/>
      <c r="BP89" s="188"/>
      <c r="BQ89" s="188"/>
      <c r="BR89" s="188" t="e">
        <f>VLOOKUP($G89&amp;BR$60,申込確認シート!$E$1:$F$200,2,FALSE)</f>
        <v>#N/A</v>
      </c>
      <c r="BS89" s="188"/>
      <c r="BT89" s="188"/>
      <c r="BU89" s="188"/>
      <c r="BV89" s="189" t="e">
        <f>VLOOKUP($G89&amp;BV$60,申込確認シート!$E$1:$F$200,2,FALSE)</f>
        <v>#N/A</v>
      </c>
      <c r="BW89" s="190"/>
      <c r="BX89" s="190"/>
      <c r="BY89" s="190"/>
      <c r="BZ89" s="172">
        <f>COUNTIF(申込確認シート!$C$1:$C$200,G89)</f>
        <v>0</v>
      </c>
      <c r="CA89" s="172"/>
      <c r="CB89" s="172"/>
      <c r="CC89" s="172"/>
      <c r="CD89" s="50"/>
      <c r="CE89" s="50"/>
      <c r="CF89" s="50"/>
      <c r="CG89" s="50"/>
      <c r="CH89" s="50"/>
      <c r="CI89" s="50"/>
      <c r="CJ89" s="50"/>
      <c r="CK89" s="40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89"/>
      <c r="DA89" s="44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37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</row>
    <row r="90" spans="1:244" s="47" customFormat="1" ht="9.75" customHeight="1">
      <c r="A90" s="216"/>
      <c r="B90" s="216"/>
      <c r="C90" s="216"/>
      <c r="D90" s="209">
        <v>6</v>
      </c>
      <c r="E90" s="209"/>
      <c r="F90" s="209"/>
      <c r="G90" s="239" t="e">
        <f t="shared" si="227"/>
        <v>#N/A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1"/>
      <c r="R90" s="190" t="e">
        <f>VLOOKUP($G90&amp;R$60,申込確認シート!$E$1:$F$200,2,FALSE)</f>
        <v>#N/A</v>
      </c>
      <c r="S90" s="190"/>
      <c r="T90" s="190"/>
      <c r="U90" s="194"/>
      <c r="V90" s="188" t="e">
        <f>VLOOKUP($G90&amp;V$60,申込確認シート!$E$1:$F$200,2,FALSE)</f>
        <v>#N/A</v>
      </c>
      <c r="W90" s="188"/>
      <c r="X90" s="188"/>
      <c r="Y90" s="188"/>
      <c r="Z90" s="188" t="e">
        <f>VLOOKUP($G90&amp;Z$60,申込確認シート!$E$1:$F$200,2,FALSE)</f>
        <v>#N/A</v>
      </c>
      <c r="AA90" s="188"/>
      <c r="AB90" s="188"/>
      <c r="AC90" s="188"/>
      <c r="AD90" s="188" t="e">
        <f>VLOOKUP($G90&amp;AD$60,申込確認シート!$E$1:$F$200,2,FALSE)</f>
        <v>#N/A</v>
      </c>
      <c r="AE90" s="188"/>
      <c r="AF90" s="188"/>
      <c r="AG90" s="188"/>
      <c r="AH90" s="188" t="e">
        <f>VLOOKUP($G90&amp;AH$60,申込確認シート!$E$1:$F$200,2,FALSE)</f>
        <v>#N/A</v>
      </c>
      <c r="AI90" s="188"/>
      <c r="AJ90" s="188"/>
      <c r="AK90" s="188"/>
      <c r="AL90" s="188" t="e">
        <f>VLOOKUP($G90&amp;AL$60,申込確認シート!$E$1:$F$200,2,FALSE)</f>
        <v>#N/A</v>
      </c>
      <c r="AM90" s="188"/>
      <c r="AN90" s="188"/>
      <c r="AO90" s="188"/>
      <c r="AP90" s="188" t="e">
        <f>VLOOKUP($G90&amp;AP$60,申込確認シート!$E$1:$F$200,2,FALSE)</f>
        <v>#N/A</v>
      </c>
      <c r="AQ90" s="188"/>
      <c r="AR90" s="188"/>
      <c r="AS90" s="188"/>
      <c r="AT90" s="188" t="e">
        <f>VLOOKUP($G90&amp;AT$60,申込確認シート!$E$1:$F$200,2,FALSE)</f>
        <v>#N/A</v>
      </c>
      <c r="AU90" s="188"/>
      <c r="AV90" s="188"/>
      <c r="AW90" s="188"/>
      <c r="AX90" s="188" t="e">
        <f>VLOOKUP($G90&amp;AX$60,申込確認シート!$E$1:$F$200,2,FALSE)</f>
        <v>#N/A</v>
      </c>
      <c r="AY90" s="188"/>
      <c r="AZ90" s="188"/>
      <c r="BA90" s="188"/>
      <c r="BB90" s="188" t="e">
        <f>VLOOKUP($G90&amp;BB$60,申込確認シート!$E$1:$F$200,2,FALSE)</f>
        <v>#N/A</v>
      </c>
      <c r="BC90" s="188"/>
      <c r="BD90" s="188"/>
      <c r="BE90" s="188"/>
      <c r="BF90" s="188" t="e">
        <f>VLOOKUP($G90&amp;BF$60,申込確認シート!$E$1:$F$200,2,FALSE)</f>
        <v>#N/A</v>
      </c>
      <c r="BG90" s="188"/>
      <c r="BH90" s="188"/>
      <c r="BI90" s="188"/>
      <c r="BJ90" s="188" t="e">
        <f>VLOOKUP($G90&amp;BJ$60,申込確認シート!$E$1:$F$200,2,FALSE)</f>
        <v>#N/A</v>
      </c>
      <c r="BK90" s="188"/>
      <c r="BL90" s="188"/>
      <c r="BM90" s="188"/>
      <c r="BN90" s="188" t="e">
        <f>VLOOKUP($G90&amp;BN$60,申込確認シート!$E$1:$F$200,2,FALSE)</f>
        <v>#N/A</v>
      </c>
      <c r="BO90" s="188"/>
      <c r="BP90" s="188"/>
      <c r="BQ90" s="188"/>
      <c r="BR90" s="188" t="e">
        <f>VLOOKUP($G90&amp;BR$60,申込確認シート!$E$1:$F$200,2,FALSE)</f>
        <v>#N/A</v>
      </c>
      <c r="BS90" s="188"/>
      <c r="BT90" s="188"/>
      <c r="BU90" s="188"/>
      <c r="BV90" s="189" t="e">
        <f>VLOOKUP($G90&amp;BV$60,申込確認シート!$E$1:$F$200,2,FALSE)</f>
        <v>#N/A</v>
      </c>
      <c r="BW90" s="190"/>
      <c r="BX90" s="190"/>
      <c r="BY90" s="190"/>
      <c r="BZ90" s="172">
        <f>COUNTIF(申込確認シート!$C$1:$C$200,G90)</f>
        <v>0</v>
      </c>
      <c r="CA90" s="172"/>
      <c r="CB90" s="172"/>
      <c r="CC90" s="172"/>
      <c r="CD90" s="50"/>
      <c r="CE90" s="50"/>
      <c r="CF90" s="50"/>
      <c r="CG90" s="50"/>
      <c r="CH90" s="50"/>
      <c r="CI90" s="50"/>
      <c r="CJ90" s="50"/>
      <c r="CK90" s="40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89"/>
      <c r="DA90" s="44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37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</row>
    <row r="91" spans="1:244" s="47" customFormat="1" ht="9.75" customHeight="1">
      <c r="A91" s="216"/>
      <c r="B91" s="216"/>
      <c r="C91" s="216"/>
      <c r="D91" s="209">
        <v>7</v>
      </c>
      <c r="E91" s="209"/>
      <c r="F91" s="209"/>
      <c r="G91" s="239" t="e">
        <f t="shared" si="227"/>
        <v>#N/A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1"/>
      <c r="R91" s="190" t="e">
        <f>VLOOKUP($G91&amp;R$60,申込確認シート!$E$1:$F$200,2,FALSE)</f>
        <v>#N/A</v>
      </c>
      <c r="S91" s="190"/>
      <c r="T91" s="190"/>
      <c r="U91" s="194"/>
      <c r="V91" s="188" t="e">
        <f>VLOOKUP($G91&amp;V$60,申込確認シート!$E$1:$F$200,2,FALSE)</f>
        <v>#N/A</v>
      </c>
      <c r="W91" s="188"/>
      <c r="X91" s="188"/>
      <c r="Y91" s="188"/>
      <c r="Z91" s="188" t="e">
        <f>VLOOKUP($G91&amp;Z$60,申込確認シート!$E$1:$F$200,2,FALSE)</f>
        <v>#N/A</v>
      </c>
      <c r="AA91" s="188"/>
      <c r="AB91" s="188"/>
      <c r="AC91" s="188"/>
      <c r="AD91" s="188" t="e">
        <f>VLOOKUP($G91&amp;AD$60,申込確認シート!$E$1:$F$200,2,FALSE)</f>
        <v>#N/A</v>
      </c>
      <c r="AE91" s="188"/>
      <c r="AF91" s="188"/>
      <c r="AG91" s="188"/>
      <c r="AH91" s="188" t="e">
        <f>VLOOKUP($G91&amp;AH$60,申込確認シート!$E$1:$F$200,2,FALSE)</f>
        <v>#N/A</v>
      </c>
      <c r="AI91" s="188"/>
      <c r="AJ91" s="188"/>
      <c r="AK91" s="188"/>
      <c r="AL91" s="188" t="e">
        <f>VLOOKUP($G91&amp;AL$60,申込確認シート!$E$1:$F$200,2,FALSE)</f>
        <v>#N/A</v>
      </c>
      <c r="AM91" s="188"/>
      <c r="AN91" s="188"/>
      <c r="AO91" s="188"/>
      <c r="AP91" s="188" t="e">
        <f>VLOOKUP($G91&amp;AP$60,申込確認シート!$E$1:$F$200,2,FALSE)</f>
        <v>#N/A</v>
      </c>
      <c r="AQ91" s="188"/>
      <c r="AR91" s="188"/>
      <c r="AS91" s="188"/>
      <c r="AT91" s="188" t="e">
        <f>VLOOKUP($G91&amp;AT$60,申込確認シート!$E$1:$F$200,2,FALSE)</f>
        <v>#N/A</v>
      </c>
      <c r="AU91" s="188"/>
      <c r="AV91" s="188"/>
      <c r="AW91" s="188"/>
      <c r="AX91" s="188" t="e">
        <f>VLOOKUP($G91&amp;AX$60,申込確認シート!$E$1:$F$200,2,FALSE)</f>
        <v>#N/A</v>
      </c>
      <c r="AY91" s="188"/>
      <c r="AZ91" s="188"/>
      <c r="BA91" s="188"/>
      <c r="BB91" s="188" t="e">
        <f>VLOOKUP($G91&amp;BB$60,申込確認シート!$E$1:$F$200,2,FALSE)</f>
        <v>#N/A</v>
      </c>
      <c r="BC91" s="188"/>
      <c r="BD91" s="188"/>
      <c r="BE91" s="188"/>
      <c r="BF91" s="188" t="e">
        <f>VLOOKUP($G91&amp;BF$60,申込確認シート!$E$1:$F$200,2,FALSE)</f>
        <v>#N/A</v>
      </c>
      <c r="BG91" s="188"/>
      <c r="BH91" s="188"/>
      <c r="BI91" s="188"/>
      <c r="BJ91" s="188" t="e">
        <f>VLOOKUP($G91&amp;BJ$60,申込確認シート!$E$1:$F$200,2,FALSE)</f>
        <v>#N/A</v>
      </c>
      <c r="BK91" s="188"/>
      <c r="BL91" s="188"/>
      <c r="BM91" s="188"/>
      <c r="BN91" s="188" t="e">
        <f>VLOOKUP($G91&amp;BN$60,申込確認シート!$E$1:$F$200,2,FALSE)</f>
        <v>#N/A</v>
      </c>
      <c r="BO91" s="188"/>
      <c r="BP91" s="188"/>
      <c r="BQ91" s="188"/>
      <c r="BR91" s="188" t="e">
        <f>VLOOKUP($G91&amp;BR$60,申込確認シート!$E$1:$F$200,2,FALSE)</f>
        <v>#N/A</v>
      </c>
      <c r="BS91" s="188"/>
      <c r="BT91" s="188"/>
      <c r="BU91" s="188"/>
      <c r="BV91" s="189" t="e">
        <f>VLOOKUP($G91&amp;BV$60,申込確認シート!$E$1:$F$200,2,FALSE)</f>
        <v>#N/A</v>
      </c>
      <c r="BW91" s="190"/>
      <c r="BX91" s="190"/>
      <c r="BY91" s="190"/>
      <c r="BZ91" s="172">
        <f>COUNTIF(申込確認シート!$C$1:$C$200,G91)</f>
        <v>0</v>
      </c>
      <c r="CA91" s="172"/>
      <c r="CB91" s="172"/>
      <c r="CC91" s="172"/>
      <c r="CD91" s="50"/>
      <c r="CE91" s="50"/>
      <c r="CF91" s="50"/>
      <c r="CG91" s="50"/>
      <c r="CH91" s="50"/>
      <c r="CI91" s="50"/>
      <c r="CJ91" s="50"/>
      <c r="CK91" s="40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89"/>
      <c r="DA91" s="44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37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</row>
    <row r="92" spans="1:244" s="47" customFormat="1" ht="9.75" customHeight="1">
      <c r="A92" s="216"/>
      <c r="B92" s="216"/>
      <c r="C92" s="216"/>
      <c r="D92" s="209">
        <v>8</v>
      </c>
      <c r="E92" s="209"/>
      <c r="F92" s="209"/>
      <c r="G92" s="239" t="e">
        <f t="shared" si="227"/>
        <v>#N/A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1"/>
      <c r="R92" s="190" t="e">
        <f>VLOOKUP($G92&amp;R$60,申込確認シート!$E$1:$F$200,2,FALSE)</f>
        <v>#N/A</v>
      </c>
      <c r="S92" s="190"/>
      <c r="T92" s="190"/>
      <c r="U92" s="194"/>
      <c r="V92" s="188" t="e">
        <f>VLOOKUP($G92&amp;V$60,申込確認シート!$E$1:$F$200,2,FALSE)</f>
        <v>#N/A</v>
      </c>
      <c r="W92" s="188"/>
      <c r="X92" s="188"/>
      <c r="Y92" s="188"/>
      <c r="Z92" s="188" t="e">
        <f>VLOOKUP($G92&amp;Z$60,申込確認シート!$E$1:$F$200,2,FALSE)</f>
        <v>#N/A</v>
      </c>
      <c r="AA92" s="188"/>
      <c r="AB92" s="188"/>
      <c r="AC92" s="188"/>
      <c r="AD92" s="188" t="e">
        <f>VLOOKUP($G92&amp;AD$60,申込確認シート!$E$1:$F$200,2,FALSE)</f>
        <v>#N/A</v>
      </c>
      <c r="AE92" s="188"/>
      <c r="AF92" s="188"/>
      <c r="AG92" s="188"/>
      <c r="AH92" s="188" t="e">
        <f>VLOOKUP($G92&amp;AH$60,申込確認シート!$E$1:$F$200,2,FALSE)</f>
        <v>#N/A</v>
      </c>
      <c r="AI92" s="188"/>
      <c r="AJ92" s="188"/>
      <c r="AK92" s="188"/>
      <c r="AL92" s="188" t="e">
        <f>VLOOKUP($G92&amp;AL$60,申込確認シート!$E$1:$F$200,2,FALSE)</f>
        <v>#N/A</v>
      </c>
      <c r="AM92" s="188"/>
      <c r="AN92" s="188"/>
      <c r="AO92" s="188"/>
      <c r="AP92" s="188" t="e">
        <f>VLOOKUP($G92&amp;AP$60,申込確認シート!$E$1:$F$200,2,FALSE)</f>
        <v>#N/A</v>
      </c>
      <c r="AQ92" s="188"/>
      <c r="AR92" s="188"/>
      <c r="AS92" s="188"/>
      <c r="AT92" s="188" t="e">
        <f>VLOOKUP($G92&amp;AT$60,申込確認シート!$E$1:$F$200,2,FALSE)</f>
        <v>#N/A</v>
      </c>
      <c r="AU92" s="188"/>
      <c r="AV92" s="188"/>
      <c r="AW92" s="188"/>
      <c r="AX92" s="188" t="e">
        <f>VLOOKUP($G92&amp;AX$60,申込確認シート!$E$1:$F$200,2,FALSE)</f>
        <v>#N/A</v>
      </c>
      <c r="AY92" s="188"/>
      <c r="AZ92" s="188"/>
      <c r="BA92" s="188"/>
      <c r="BB92" s="188" t="e">
        <f>VLOOKUP($G92&amp;BB$60,申込確認シート!$E$1:$F$200,2,FALSE)</f>
        <v>#N/A</v>
      </c>
      <c r="BC92" s="188"/>
      <c r="BD92" s="188"/>
      <c r="BE92" s="188"/>
      <c r="BF92" s="188" t="e">
        <f>VLOOKUP($G92&amp;BF$60,申込確認シート!$E$1:$F$200,2,FALSE)</f>
        <v>#N/A</v>
      </c>
      <c r="BG92" s="188"/>
      <c r="BH92" s="188"/>
      <c r="BI92" s="188"/>
      <c r="BJ92" s="188" t="e">
        <f>VLOOKUP($G92&amp;BJ$60,申込確認シート!$E$1:$F$200,2,FALSE)</f>
        <v>#N/A</v>
      </c>
      <c r="BK92" s="188"/>
      <c r="BL92" s="188"/>
      <c r="BM92" s="188"/>
      <c r="BN92" s="188" t="e">
        <f>VLOOKUP($G92&amp;BN$60,申込確認シート!$E$1:$F$200,2,FALSE)</f>
        <v>#N/A</v>
      </c>
      <c r="BO92" s="188"/>
      <c r="BP92" s="188"/>
      <c r="BQ92" s="188"/>
      <c r="BR92" s="188" t="e">
        <f>VLOOKUP($G92&amp;BR$60,申込確認シート!$E$1:$F$200,2,FALSE)</f>
        <v>#N/A</v>
      </c>
      <c r="BS92" s="188"/>
      <c r="BT92" s="188"/>
      <c r="BU92" s="188"/>
      <c r="BV92" s="189" t="e">
        <f>VLOOKUP($G92&amp;BV$60,申込確認シート!$E$1:$F$200,2,FALSE)</f>
        <v>#N/A</v>
      </c>
      <c r="BW92" s="190"/>
      <c r="BX92" s="190"/>
      <c r="BY92" s="190"/>
      <c r="BZ92" s="172">
        <f>COUNTIF(申込確認シート!$C$1:$C$200,G92)</f>
        <v>0</v>
      </c>
      <c r="CA92" s="172"/>
      <c r="CB92" s="172"/>
      <c r="CC92" s="172"/>
      <c r="CD92" s="50"/>
      <c r="CE92" s="50"/>
      <c r="CF92" s="50"/>
      <c r="CG92" s="50"/>
      <c r="CH92" s="50"/>
      <c r="CI92" s="50"/>
      <c r="CJ92" s="50"/>
      <c r="CK92" s="40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89"/>
      <c r="DA92" s="44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37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</row>
    <row r="93" spans="1:244" s="47" customFormat="1" ht="9.75" customHeight="1">
      <c r="A93" s="216"/>
      <c r="B93" s="216"/>
      <c r="C93" s="216"/>
      <c r="D93" s="209">
        <v>9</v>
      </c>
      <c r="E93" s="209"/>
      <c r="F93" s="209"/>
      <c r="G93" s="239" t="e">
        <f t="shared" si="227"/>
        <v>#N/A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1"/>
      <c r="R93" s="190" t="e">
        <f>VLOOKUP($G93&amp;R$60,申込確認シート!$E$1:$F$200,2,FALSE)</f>
        <v>#N/A</v>
      </c>
      <c r="S93" s="190"/>
      <c r="T93" s="190"/>
      <c r="U93" s="194"/>
      <c r="V93" s="188" t="e">
        <f>VLOOKUP($G93&amp;V$60,申込確認シート!$E$1:$F$200,2,FALSE)</f>
        <v>#N/A</v>
      </c>
      <c r="W93" s="188"/>
      <c r="X93" s="188"/>
      <c r="Y93" s="188"/>
      <c r="Z93" s="188" t="e">
        <f>VLOOKUP($G93&amp;Z$60,申込確認シート!$E$1:$F$200,2,FALSE)</f>
        <v>#N/A</v>
      </c>
      <c r="AA93" s="188"/>
      <c r="AB93" s="188"/>
      <c r="AC93" s="188"/>
      <c r="AD93" s="188" t="e">
        <f>VLOOKUP($G93&amp;AD$60,申込確認シート!$E$1:$F$200,2,FALSE)</f>
        <v>#N/A</v>
      </c>
      <c r="AE93" s="188"/>
      <c r="AF93" s="188"/>
      <c r="AG93" s="188"/>
      <c r="AH93" s="188" t="e">
        <f>VLOOKUP($G93&amp;AH$60,申込確認シート!$E$1:$F$200,2,FALSE)</f>
        <v>#N/A</v>
      </c>
      <c r="AI93" s="188"/>
      <c r="AJ93" s="188"/>
      <c r="AK93" s="188"/>
      <c r="AL93" s="188" t="e">
        <f>VLOOKUP($G93&amp;AL$60,申込確認シート!$E$1:$F$200,2,FALSE)</f>
        <v>#N/A</v>
      </c>
      <c r="AM93" s="188"/>
      <c r="AN93" s="188"/>
      <c r="AO93" s="188"/>
      <c r="AP93" s="188" t="e">
        <f>VLOOKUP($G93&amp;AP$60,申込確認シート!$E$1:$F$200,2,FALSE)</f>
        <v>#N/A</v>
      </c>
      <c r="AQ93" s="188"/>
      <c r="AR93" s="188"/>
      <c r="AS93" s="188"/>
      <c r="AT93" s="188" t="e">
        <f>VLOOKUP($G93&amp;AT$60,申込確認シート!$E$1:$F$200,2,FALSE)</f>
        <v>#N/A</v>
      </c>
      <c r="AU93" s="188"/>
      <c r="AV93" s="188"/>
      <c r="AW93" s="188"/>
      <c r="AX93" s="188" t="e">
        <f>VLOOKUP($G93&amp;AX$60,申込確認シート!$E$1:$F$200,2,FALSE)</f>
        <v>#N/A</v>
      </c>
      <c r="AY93" s="188"/>
      <c r="AZ93" s="188"/>
      <c r="BA93" s="188"/>
      <c r="BB93" s="188" t="e">
        <f>VLOOKUP($G93&amp;BB$60,申込確認シート!$E$1:$F$200,2,FALSE)</f>
        <v>#N/A</v>
      </c>
      <c r="BC93" s="188"/>
      <c r="BD93" s="188"/>
      <c r="BE93" s="188"/>
      <c r="BF93" s="188" t="e">
        <f>VLOOKUP($G93&amp;BF$60,申込確認シート!$E$1:$F$200,2,FALSE)</f>
        <v>#N/A</v>
      </c>
      <c r="BG93" s="188"/>
      <c r="BH93" s="188"/>
      <c r="BI93" s="188"/>
      <c r="BJ93" s="188" t="e">
        <f>VLOOKUP($G93&amp;BJ$60,申込確認シート!$E$1:$F$200,2,FALSE)</f>
        <v>#N/A</v>
      </c>
      <c r="BK93" s="188"/>
      <c r="BL93" s="188"/>
      <c r="BM93" s="188"/>
      <c r="BN93" s="188" t="e">
        <f>VLOOKUP($G93&amp;BN$60,申込確認シート!$E$1:$F$200,2,FALSE)</f>
        <v>#N/A</v>
      </c>
      <c r="BO93" s="188"/>
      <c r="BP93" s="188"/>
      <c r="BQ93" s="188"/>
      <c r="BR93" s="188" t="e">
        <f>VLOOKUP($G93&amp;BR$60,申込確認シート!$E$1:$F$200,2,FALSE)</f>
        <v>#N/A</v>
      </c>
      <c r="BS93" s="188"/>
      <c r="BT93" s="188"/>
      <c r="BU93" s="188"/>
      <c r="BV93" s="189" t="e">
        <f>VLOOKUP($G93&amp;BV$60,申込確認シート!$E$1:$F$200,2,FALSE)</f>
        <v>#N/A</v>
      </c>
      <c r="BW93" s="190"/>
      <c r="BX93" s="190"/>
      <c r="BY93" s="190"/>
      <c r="BZ93" s="172">
        <f>COUNTIF(申込確認シート!$C$1:$C$200,G93)</f>
        <v>0</v>
      </c>
      <c r="CA93" s="172"/>
      <c r="CB93" s="172"/>
      <c r="CC93" s="172"/>
      <c r="CD93" s="50"/>
      <c r="CE93" s="50"/>
      <c r="CF93" s="50"/>
      <c r="CG93" s="50"/>
      <c r="CH93" s="50"/>
      <c r="CI93" s="50"/>
      <c r="CJ93" s="50"/>
      <c r="CK93" s="40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89"/>
      <c r="DA93" s="44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37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</row>
    <row r="94" spans="1:244" s="47" customFormat="1" ht="9.75" customHeight="1">
      <c r="A94" s="216"/>
      <c r="B94" s="216"/>
      <c r="C94" s="216"/>
      <c r="D94" s="209">
        <v>10</v>
      </c>
      <c r="E94" s="209"/>
      <c r="F94" s="209"/>
      <c r="G94" s="239" t="e">
        <f t="shared" si="227"/>
        <v>#N/A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1"/>
      <c r="R94" s="190" t="e">
        <f>VLOOKUP($G94&amp;R$60,申込確認シート!$E$1:$F$200,2,FALSE)</f>
        <v>#N/A</v>
      </c>
      <c r="S94" s="190"/>
      <c r="T94" s="190"/>
      <c r="U94" s="194"/>
      <c r="V94" s="188" t="e">
        <f>VLOOKUP($G94&amp;V$60,申込確認シート!$E$1:$F$200,2,FALSE)</f>
        <v>#N/A</v>
      </c>
      <c r="W94" s="188"/>
      <c r="X94" s="188"/>
      <c r="Y94" s="188"/>
      <c r="Z94" s="188" t="e">
        <f>VLOOKUP($G94&amp;Z$60,申込確認シート!$E$1:$F$200,2,FALSE)</f>
        <v>#N/A</v>
      </c>
      <c r="AA94" s="188"/>
      <c r="AB94" s="188"/>
      <c r="AC94" s="188"/>
      <c r="AD94" s="188" t="e">
        <f>VLOOKUP($G94&amp;AD$60,申込確認シート!$E$1:$F$200,2,FALSE)</f>
        <v>#N/A</v>
      </c>
      <c r="AE94" s="188"/>
      <c r="AF94" s="188"/>
      <c r="AG94" s="188"/>
      <c r="AH94" s="188" t="e">
        <f>VLOOKUP($G94&amp;AH$60,申込確認シート!$E$1:$F$200,2,FALSE)</f>
        <v>#N/A</v>
      </c>
      <c r="AI94" s="188"/>
      <c r="AJ94" s="188"/>
      <c r="AK94" s="188"/>
      <c r="AL94" s="188" t="e">
        <f>VLOOKUP($G94&amp;AL$60,申込確認シート!$E$1:$F$200,2,FALSE)</f>
        <v>#N/A</v>
      </c>
      <c r="AM94" s="188"/>
      <c r="AN94" s="188"/>
      <c r="AO94" s="188"/>
      <c r="AP94" s="188" t="e">
        <f>VLOOKUP($G94&amp;AP$60,申込確認シート!$E$1:$F$200,2,FALSE)</f>
        <v>#N/A</v>
      </c>
      <c r="AQ94" s="188"/>
      <c r="AR94" s="188"/>
      <c r="AS94" s="188"/>
      <c r="AT94" s="188" t="e">
        <f>VLOOKUP($G94&amp;AT$60,申込確認シート!$E$1:$F$200,2,FALSE)</f>
        <v>#N/A</v>
      </c>
      <c r="AU94" s="188"/>
      <c r="AV94" s="188"/>
      <c r="AW94" s="188"/>
      <c r="AX94" s="188" t="e">
        <f>VLOOKUP($G94&amp;AX$60,申込確認シート!$E$1:$F$200,2,FALSE)</f>
        <v>#N/A</v>
      </c>
      <c r="AY94" s="188"/>
      <c r="AZ94" s="188"/>
      <c r="BA94" s="188"/>
      <c r="BB94" s="188" t="e">
        <f>VLOOKUP($G94&amp;BB$60,申込確認シート!$E$1:$F$200,2,FALSE)</f>
        <v>#N/A</v>
      </c>
      <c r="BC94" s="188"/>
      <c r="BD94" s="188"/>
      <c r="BE94" s="188"/>
      <c r="BF94" s="188" t="e">
        <f>VLOOKUP($G94&amp;BF$60,申込確認シート!$E$1:$F$200,2,FALSE)</f>
        <v>#N/A</v>
      </c>
      <c r="BG94" s="188"/>
      <c r="BH94" s="188"/>
      <c r="BI94" s="188"/>
      <c r="BJ94" s="188" t="e">
        <f>VLOOKUP($G94&amp;BJ$60,申込確認シート!$E$1:$F$200,2,FALSE)</f>
        <v>#N/A</v>
      </c>
      <c r="BK94" s="188"/>
      <c r="BL94" s="188"/>
      <c r="BM94" s="188"/>
      <c r="BN94" s="188" t="e">
        <f>VLOOKUP($G94&amp;BN$60,申込確認シート!$E$1:$F$200,2,FALSE)</f>
        <v>#N/A</v>
      </c>
      <c r="BO94" s="188"/>
      <c r="BP94" s="188"/>
      <c r="BQ94" s="188"/>
      <c r="BR94" s="188" t="e">
        <f>VLOOKUP($G94&amp;BR$60,申込確認シート!$E$1:$F$200,2,FALSE)</f>
        <v>#N/A</v>
      </c>
      <c r="BS94" s="188"/>
      <c r="BT94" s="188"/>
      <c r="BU94" s="188"/>
      <c r="BV94" s="189" t="e">
        <f>VLOOKUP($G94&amp;BV$60,申込確認シート!$E$1:$F$200,2,FALSE)</f>
        <v>#N/A</v>
      </c>
      <c r="BW94" s="190"/>
      <c r="BX94" s="190"/>
      <c r="BY94" s="190"/>
      <c r="BZ94" s="172">
        <f>COUNTIF(申込確認シート!$C$1:$C$200,G94)</f>
        <v>0</v>
      </c>
      <c r="CA94" s="172"/>
      <c r="CB94" s="172"/>
      <c r="CC94" s="172"/>
      <c r="CD94" s="50"/>
      <c r="CE94" s="50"/>
      <c r="CF94" s="50"/>
      <c r="CG94" s="50"/>
      <c r="CH94" s="50"/>
      <c r="CI94" s="50"/>
      <c r="CJ94" s="50"/>
      <c r="CK94" s="40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89"/>
      <c r="DA94" s="44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37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s="47" customFormat="1" ht="9.75" customHeight="1">
      <c r="A95" s="216"/>
      <c r="B95" s="216"/>
      <c r="C95" s="216"/>
      <c r="D95" s="209">
        <v>11</v>
      </c>
      <c r="E95" s="209"/>
      <c r="F95" s="209"/>
      <c r="G95" s="239" t="e">
        <f t="shared" si="227"/>
        <v>#N/A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1"/>
      <c r="R95" s="190" t="e">
        <f>VLOOKUP($G95&amp;R$60,申込確認シート!$E$1:$F$200,2,FALSE)</f>
        <v>#N/A</v>
      </c>
      <c r="S95" s="190"/>
      <c r="T95" s="190"/>
      <c r="U95" s="194"/>
      <c r="V95" s="188" t="e">
        <f>VLOOKUP($G95&amp;V$60,申込確認シート!$E$1:$F$200,2,FALSE)</f>
        <v>#N/A</v>
      </c>
      <c r="W95" s="188"/>
      <c r="X95" s="188"/>
      <c r="Y95" s="188"/>
      <c r="Z95" s="188" t="e">
        <f>VLOOKUP($G95&amp;Z$60,申込確認シート!$E$1:$F$200,2,FALSE)</f>
        <v>#N/A</v>
      </c>
      <c r="AA95" s="188"/>
      <c r="AB95" s="188"/>
      <c r="AC95" s="188"/>
      <c r="AD95" s="188" t="e">
        <f>VLOOKUP($G95&amp;AD$60,申込確認シート!$E$1:$F$200,2,FALSE)</f>
        <v>#N/A</v>
      </c>
      <c r="AE95" s="188"/>
      <c r="AF95" s="188"/>
      <c r="AG95" s="188"/>
      <c r="AH95" s="188" t="e">
        <f>VLOOKUP($G95&amp;AH$60,申込確認シート!$E$1:$F$200,2,FALSE)</f>
        <v>#N/A</v>
      </c>
      <c r="AI95" s="188"/>
      <c r="AJ95" s="188"/>
      <c r="AK95" s="188"/>
      <c r="AL95" s="188" t="e">
        <f>VLOOKUP($G95&amp;AL$60,申込確認シート!$E$1:$F$200,2,FALSE)</f>
        <v>#N/A</v>
      </c>
      <c r="AM95" s="188"/>
      <c r="AN95" s="188"/>
      <c r="AO95" s="188"/>
      <c r="AP95" s="188" t="e">
        <f>VLOOKUP($G95&amp;AP$60,申込確認シート!$E$1:$F$200,2,FALSE)</f>
        <v>#N/A</v>
      </c>
      <c r="AQ95" s="188"/>
      <c r="AR95" s="188"/>
      <c r="AS95" s="188"/>
      <c r="AT95" s="188" t="e">
        <f>VLOOKUP($G95&amp;AT$60,申込確認シート!$E$1:$F$200,2,FALSE)</f>
        <v>#N/A</v>
      </c>
      <c r="AU95" s="188"/>
      <c r="AV95" s="188"/>
      <c r="AW95" s="188"/>
      <c r="AX95" s="188" t="e">
        <f>VLOOKUP($G95&amp;AX$60,申込確認シート!$E$1:$F$200,2,FALSE)</f>
        <v>#N/A</v>
      </c>
      <c r="AY95" s="188"/>
      <c r="AZ95" s="188"/>
      <c r="BA95" s="188"/>
      <c r="BB95" s="188" t="e">
        <f>VLOOKUP($G95&amp;BB$60,申込確認シート!$E$1:$F$200,2,FALSE)</f>
        <v>#N/A</v>
      </c>
      <c r="BC95" s="188"/>
      <c r="BD95" s="188"/>
      <c r="BE95" s="188"/>
      <c r="BF95" s="188" t="e">
        <f>VLOOKUP($G95&amp;BF$60,申込確認シート!$E$1:$F$200,2,FALSE)</f>
        <v>#N/A</v>
      </c>
      <c r="BG95" s="188"/>
      <c r="BH95" s="188"/>
      <c r="BI95" s="188"/>
      <c r="BJ95" s="188" t="e">
        <f>VLOOKUP($G95&amp;BJ$60,申込確認シート!$E$1:$F$200,2,FALSE)</f>
        <v>#N/A</v>
      </c>
      <c r="BK95" s="188"/>
      <c r="BL95" s="188"/>
      <c r="BM95" s="188"/>
      <c r="BN95" s="188" t="e">
        <f>VLOOKUP($G95&amp;BN$60,申込確認シート!$E$1:$F$200,2,FALSE)</f>
        <v>#N/A</v>
      </c>
      <c r="BO95" s="188"/>
      <c r="BP95" s="188"/>
      <c r="BQ95" s="188"/>
      <c r="BR95" s="188" t="e">
        <f>VLOOKUP($G95&amp;BR$60,申込確認シート!$E$1:$F$200,2,FALSE)</f>
        <v>#N/A</v>
      </c>
      <c r="BS95" s="188"/>
      <c r="BT95" s="188"/>
      <c r="BU95" s="188"/>
      <c r="BV95" s="189" t="e">
        <f>VLOOKUP($G95&amp;BV$60,申込確認シート!$E$1:$F$200,2,FALSE)</f>
        <v>#N/A</v>
      </c>
      <c r="BW95" s="190"/>
      <c r="BX95" s="190"/>
      <c r="BY95" s="190"/>
      <c r="BZ95" s="172">
        <f>COUNTIF(申込確認シート!$C$1:$C$200,G95)</f>
        <v>0</v>
      </c>
      <c r="CA95" s="172"/>
      <c r="CB95" s="172"/>
      <c r="CC95" s="172"/>
      <c r="CD95" s="50"/>
      <c r="CE95" s="50"/>
      <c r="CF95" s="50"/>
      <c r="CG95" s="50"/>
      <c r="CH95" s="50"/>
      <c r="CI95" s="50"/>
      <c r="CJ95" s="50"/>
      <c r="CK95" s="40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89"/>
      <c r="DA95" s="44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37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</row>
    <row r="96" spans="1:244" s="47" customFormat="1" ht="9.75" customHeight="1">
      <c r="A96" s="216"/>
      <c r="B96" s="216"/>
      <c r="C96" s="216"/>
      <c r="D96" s="209">
        <v>12</v>
      </c>
      <c r="E96" s="209"/>
      <c r="F96" s="209"/>
      <c r="G96" s="239" t="e">
        <f t="shared" si="227"/>
        <v>#N/A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1"/>
      <c r="R96" s="190" t="e">
        <f>VLOOKUP($G96&amp;R$60,申込確認シート!$E$1:$F$200,2,FALSE)</f>
        <v>#N/A</v>
      </c>
      <c r="S96" s="190"/>
      <c r="T96" s="190"/>
      <c r="U96" s="194"/>
      <c r="V96" s="188" t="e">
        <f>VLOOKUP($G96&amp;V$60,申込確認シート!$E$1:$F$200,2,FALSE)</f>
        <v>#N/A</v>
      </c>
      <c r="W96" s="188"/>
      <c r="X96" s="188"/>
      <c r="Y96" s="188"/>
      <c r="Z96" s="188" t="e">
        <f>VLOOKUP($G96&amp;Z$60,申込確認シート!$E$1:$F$200,2,FALSE)</f>
        <v>#N/A</v>
      </c>
      <c r="AA96" s="188"/>
      <c r="AB96" s="188"/>
      <c r="AC96" s="188"/>
      <c r="AD96" s="188" t="e">
        <f>VLOOKUP($G96&amp;AD$60,申込確認シート!$E$1:$F$200,2,FALSE)</f>
        <v>#N/A</v>
      </c>
      <c r="AE96" s="188"/>
      <c r="AF96" s="188"/>
      <c r="AG96" s="188"/>
      <c r="AH96" s="188" t="e">
        <f>VLOOKUP($G96&amp;AH$60,申込確認シート!$E$1:$F$200,2,FALSE)</f>
        <v>#N/A</v>
      </c>
      <c r="AI96" s="188"/>
      <c r="AJ96" s="188"/>
      <c r="AK96" s="188"/>
      <c r="AL96" s="188" t="e">
        <f>VLOOKUP($G96&amp;AL$60,申込確認シート!$E$1:$F$200,2,FALSE)</f>
        <v>#N/A</v>
      </c>
      <c r="AM96" s="188"/>
      <c r="AN96" s="188"/>
      <c r="AO96" s="188"/>
      <c r="AP96" s="188" t="e">
        <f>VLOOKUP($G96&amp;AP$60,申込確認シート!$E$1:$F$200,2,FALSE)</f>
        <v>#N/A</v>
      </c>
      <c r="AQ96" s="188"/>
      <c r="AR96" s="188"/>
      <c r="AS96" s="188"/>
      <c r="AT96" s="188" t="e">
        <f>VLOOKUP($G96&amp;AT$60,申込確認シート!$E$1:$F$200,2,FALSE)</f>
        <v>#N/A</v>
      </c>
      <c r="AU96" s="188"/>
      <c r="AV96" s="188"/>
      <c r="AW96" s="188"/>
      <c r="AX96" s="188" t="e">
        <f>VLOOKUP($G96&amp;AX$60,申込確認シート!$E$1:$F$200,2,FALSE)</f>
        <v>#N/A</v>
      </c>
      <c r="AY96" s="188"/>
      <c r="AZ96" s="188"/>
      <c r="BA96" s="188"/>
      <c r="BB96" s="188" t="e">
        <f>VLOOKUP($G96&amp;BB$60,申込確認シート!$E$1:$F$200,2,FALSE)</f>
        <v>#N/A</v>
      </c>
      <c r="BC96" s="188"/>
      <c r="BD96" s="188"/>
      <c r="BE96" s="188"/>
      <c r="BF96" s="188" t="e">
        <f>VLOOKUP($G96&amp;BF$60,申込確認シート!$E$1:$F$200,2,FALSE)</f>
        <v>#N/A</v>
      </c>
      <c r="BG96" s="188"/>
      <c r="BH96" s="188"/>
      <c r="BI96" s="188"/>
      <c r="BJ96" s="188" t="e">
        <f>VLOOKUP($G96&amp;BJ$60,申込確認シート!$E$1:$F$200,2,FALSE)</f>
        <v>#N/A</v>
      </c>
      <c r="BK96" s="188"/>
      <c r="BL96" s="188"/>
      <c r="BM96" s="188"/>
      <c r="BN96" s="188" t="e">
        <f>VLOOKUP($G96&amp;BN$60,申込確認シート!$E$1:$F$200,2,FALSE)</f>
        <v>#N/A</v>
      </c>
      <c r="BO96" s="188"/>
      <c r="BP96" s="188"/>
      <c r="BQ96" s="188"/>
      <c r="BR96" s="188" t="e">
        <f>VLOOKUP($G96&amp;BR$60,申込確認シート!$E$1:$F$200,2,FALSE)</f>
        <v>#N/A</v>
      </c>
      <c r="BS96" s="188"/>
      <c r="BT96" s="188"/>
      <c r="BU96" s="188"/>
      <c r="BV96" s="189" t="e">
        <f>VLOOKUP($G96&amp;BV$60,申込確認シート!$E$1:$F$200,2,FALSE)</f>
        <v>#N/A</v>
      </c>
      <c r="BW96" s="190"/>
      <c r="BX96" s="190"/>
      <c r="BY96" s="190"/>
      <c r="BZ96" s="172">
        <f>COUNTIF(申込確認シート!$C$1:$C$200,G96)</f>
        <v>0</v>
      </c>
      <c r="CA96" s="172"/>
      <c r="CB96" s="172"/>
      <c r="CC96" s="172"/>
      <c r="CD96" s="50"/>
      <c r="CE96" s="50"/>
      <c r="CF96" s="50"/>
      <c r="CG96" s="50"/>
      <c r="CH96" s="50"/>
      <c r="CI96" s="50"/>
      <c r="CJ96" s="50"/>
      <c r="CK96" s="40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90"/>
      <c r="DA96" s="44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37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</row>
    <row r="97" spans="1:244" s="47" customFormat="1" ht="9.75" customHeight="1">
      <c r="A97" s="216"/>
      <c r="B97" s="216"/>
      <c r="C97" s="216"/>
      <c r="D97" s="209">
        <v>13</v>
      </c>
      <c r="E97" s="209"/>
      <c r="F97" s="209"/>
      <c r="G97" s="239" t="e">
        <f t="shared" si="227"/>
        <v>#N/A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1"/>
      <c r="R97" s="190" t="e">
        <f>VLOOKUP($G97&amp;R$60,申込確認シート!$E$1:$F$200,2,FALSE)</f>
        <v>#N/A</v>
      </c>
      <c r="S97" s="190"/>
      <c r="T97" s="190"/>
      <c r="U97" s="194"/>
      <c r="V97" s="188" t="e">
        <f>VLOOKUP($G97&amp;V$60,申込確認シート!$E$1:$F$200,2,FALSE)</f>
        <v>#N/A</v>
      </c>
      <c r="W97" s="188"/>
      <c r="X97" s="188"/>
      <c r="Y97" s="188"/>
      <c r="Z97" s="188" t="e">
        <f>VLOOKUP($G97&amp;Z$60,申込確認シート!$E$1:$F$200,2,FALSE)</f>
        <v>#N/A</v>
      </c>
      <c r="AA97" s="188"/>
      <c r="AB97" s="188"/>
      <c r="AC97" s="188"/>
      <c r="AD97" s="188" t="e">
        <f>VLOOKUP($G97&amp;AD$60,申込確認シート!$E$1:$F$200,2,FALSE)</f>
        <v>#N/A</v>
      </c>
      <c r="AE97" s="188"/>
      <c r="AF97" s="188"/>
      <c r="AG97" s="188"/>
      <c r="AH97" s="188" t="e">
        <f>VLOOKUP($G97&amp;AH$60,申込確認シート!$E$1:$F$200,2,FALSE)</f>
        <v>#N/A</v>
      </c>
      <c r="AI97" s="188"/>
      <c r="AJ97" s="188"/>
      <c r="AK97" s="188"/>
      <c r="AL97" s="188" t="e">
        <f>VLOOKUP($G97&amp;AL$60,申込確認シート!$E$1:$F$200,2,FALSE)</f>
        <v>#N/A</v>
      </c>
      <c r="AM97" s="188"/>
      <c r="AN97" s="188"/>
      <c r="AO97" s="188"/>
      <c r="AP97" s="188" t="e">
        <f>VLOOKUP($G97&amp;AP$60,申込確認シート!$E$1:$F$200,2,FALSE)</f>
        <v>#N/A</v>
      </c>
      <c r="AQ97" s="188"/>
      <c r="AR97" s="188"/>
      <c r="AS97" s="188"/>
      <c r="AT97" s="188" t="e">
        <f>VLOOKUP($G97&amp;AT$60,申込確認シート!$E$1:$F$200,2,FALSE)</f>
        <v>#N/A</v>
      </c>
      <c r="AU97" s="188"/>
      <c r="AV97" s="188"/>
      <c r="AW97" s="188"/>
      <c r="AX97" s="188" t="e">
        <f>VLOOKUP($G97&amp;AX$60,申込確認シート!$E$1:$F$200,2,FALSE)</f>
        <v>#N/A</v>
      </c>
      <c r="AY97" s="188"/>
      <c r="AZ97" s="188"/>
      <c r="BA97" s="188"/>
      <c r="BB97" s="188" t="e">
        <f>VLOOKUP($G97&amp;BB$60,申込確認シート!$E$1:$F$200,2,FALSE)</f>
        <v>#N/A</v>
      </c>
      <c r="BC97" s="188"/>
      <c r="BD97" s="188"/>
      <c r="BE97" s="188"/>
      <c r="BF97" s="188" t="e">
        <f>VLOOKUP($G97&amp;BF$60,申込確認シート!$E$1:$F$200,2,FALSE)</f>
        <v>#N/A</v>
      </c>
      <c r="BG97" s="188"/>
      <c r="BH97" s="188"/>
      <c r="BI97" s="188"/>
      <c r="BJ97" s="188" t="e">
        <f>VLOOKUP($G97&amp;BJ$60,申込確認シート!$E$1:$F$200,2,FALSE)</f>
        <v>#N/A</v>
      </c>
      <c r="BK97" s="188"/>
      <c r="BL97" s="188"/>
      <c r="BM97" s="188"/>
      <c r="BN97" s="188" t="e">
        <f>VLOOKUP($G97&amp;BN$60,申込確認シート!$E$1:$F$200,2,FALSE)</f>
        <v>#N/A</v>
      </c>
      <c r="BO97" s="188"/>
      <c r="BP97" s="188"/>
      <c r="BQ97" s="188"/>
      <c r="BR97" s="188" t="e">
        <f>VLOOKUP($G97&amp;BR$60,申込確認シート!$E$1:$F$200,2,FALSE)</f>
        <v>#N/A</v>
      </c>
      <c r="BS97" s="188"/>
      <c r="BT97" s="188"/>
      <c r="BU97" s="188"/>
      <c r="BV97" s="189" t="e">
        <f>VLOOKUP($G97&amp;BV$60,申込確認シート!$E$1:$F$200,2,FALSE)</f>
        <v>#N/A</v>
      </c>
      <c r="BW97" s="190"/>
      <c r="BX97" s="190"/>
      <c r="BY97" s="190"/>
      <c r="BZ97" s="172">
        <f>COUNTIF(申込確認シート!$C$1:$C$200,G97)</f>
        <v>0</v>
      </c>
      <c r="CA97" s="172"/>
      <c r="CB97" s="172"/>
      <c r="CC97" s="172"/>
      <c r="CD97" s="50"/>
      <c r="CE97" s="50"/>
      <c r="CF97" s="50"/>
      <c r="CG97" s="50"/>
      <c r="CH97" s="50"/>
      <c r="CI97" s="50"/>
      <c r="CJ97" s="50"/>
      <c r="CK97" s="40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37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</row>
    <row r="98" spans="1:244" s="47" customFormat="1" ht="9.75" customHeight="1">
      <c r="A98" s="216"/>
      <c r="B98" s="216"/>
      <c r="C98" s="216"/>
      <c r="D98" s="209">
        <v>14</v>
      </c>
      <c r="E98" s="209"/>
      <c r="F98" s="209"/>
      <c r="G98" s="239" t="e">
        <f t="shared" si="227"/>
        <v>#N/A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1"/>
      <c r="R98" s="190" t="e">
        <f>VLOOKUP($G98&amp;R$60,申込確認シート!$E$1:$F$200,2,FALSE)</f>
        <v>#N/A</v>
      </c>
      <c r="S98" s="190"/>
      <c r="T98" s="190"/>
      <c r="U98" s="194"/>
      <c r="V98" s="188" t="e">
        <f>VLOOKUP($G98&amp;V$60,申込確認シート!$E$1:$F$200,2,FALSE)</f>
        <v>#N/A</v>
      </c>
      <c r="W98" s="188"/>
      <c r="X98" s="188"/>
      <c r="Y98" s="188"/>
      <c r="Z98" s="188" t="e">
        <f>VLOOKUP($G98&amp;Z$60,申込確認シート!$E$1:$F$200,2,FALSE)</f>
        <v>#N/A</v>
      </c>
      <c r="AA98" s="188"/>
      <c r="AB98" s="188"/>
      <c r="AC98" s="188"/>
      <c r="AD98" s="188" t="e">
        <f>VLOOKUP($G98&amp;AD$60,申込確認シート!$E$1:$F$200,2,FALSE)</f>
        <v>#N/A</v>
      </c>
      <c r="AE98" s="188"/>
      <c r="AF98" s="188"/>
      <c r="AG98" s="188"/>
      <c r="AH98" s="188" t="e">
        <f>VLOOKUP($G98&amp;AH$60,申込確認シート!$E$1:$F$200,2,FALSE)</f>
        <v>#N/A</v>
      </c>
      <c r="AI98" s="188"/>
      <c r="AJ98" s="188"/>
      <c r="AK98" s="188"/>
      <c r="AL98" s="188" t="e">
        <f>VLOOKUP($G98&amp;AL$60,申込確認シート!$E$1:$F$200,2,FALSE)</f>
        <v>#N/A</v>
      </c>
      <c r="AM98" s="188"/>
      <c r="AN98" s="188"/>
      <c r="AO98" s="188"/>
      <c r="AP98" s="188" t="e">
        <f>VLOOKUP($G98&amp;AP$60,申込確認シート!$E$1:$F$200,2,FALSE)</f>
        <v>#N/A</v>
      </c>
      <c r="AQ98" s="188"/>
      <c r="AR98" s="188"/>
      <c r="AS98" s="188"/>
      <c r="AT98" s="188" t="e">
        <f>VLOOKUP($G98&amp;AT$60,申込確認シート!$E$1:$F$200,2,FALSE)</f>
        <v>#N/A</v>
      </c>
      <c r="AU98" s="188"/>
      <c r="AV98" s="188"/>
      <c r="AW98" s="188"/>
      <c r="AX98" s="188" t="e">
        <f>VLOOKUP($G98&amp;AX$60,申込確認シート!$E$1:$F$200,2,FALSE)</f>
        <v>#N/A</v>
      </c>
      <c r="AY98" s="188"/>
      <c r="AZ98" s="188"/>
      <c r="BA98" s="188"/>
      <c r="BB98" s="188" t="e">
        <f>VLOOKUP($G98&amp;BB$60,申込確認シート!$E$1:$F$200,2,FALSE)</f>
        <v>#N/A</v>
      </c>
      <c r="BC98" s="188"/>
      <c r="BD98" s="188"/>
      <c r="BE98" s="188"/>
      <c r="BF98" s="188" t="e">
        <f>VLOOKUP($G98&amp;BF$60,申込確認シート!$E$1:$F$200,2,FALSE)</f>
        <v>#N/A</v>
      </c>
      <c r="BG98" s="188"/>
      <c r="BH98" s="188"/>
      <c r="BI98" s="188"/>
      <c r="BJ98" s="188" t="e">
        <f>VLOOKUP($G98&amp;BJ$60,申込確認シート!$E$1:$F$200,2,FALSE)</f>
        <v>#N/A</v>
      </c>
      <c r="BK98" s="188"/>
      <c r="BL98" s="188"/>
      <c r="BM98" s="188"/>
      <c r="BN98" s="188" t="e">
        <f>VLOOKUP($G98&amp;BN$60,申込確認シート!$E$1:$F$200,2,FALSE)</f>
        <v>#N/A</v>
      </c>
      <c r="BO98" s="188"/>
      <c r="BP98" s="188"/>
      <c r="BQ98" s="188"/>
      <c r="BR98" s="188" t="e">
        <f>VLOOKUP($G98&amp;BR$60,申込確認シート!$E$1:$F$200,2,FALSE)</f>
        <v>#N/A</v>
      </c>
      <c r="BS98" s="188"/>
      <c r="BT98" s="188"/>
      <c r="BU98" s="188"/>
      <c r="BV98" s="189" t="e">
        <f>VLOOKUP($G98&amp;BV$60,申込確認シート!$E$1:$F$200,2,FALSE)</f>
        <v>#N/A</v>
      </c>
      <c r="BW98" s="190"/>
      <c r="BX98" s="190"/>
      <c r="BY98" s="190"/>
      <c r="BZ98" s="172">
        <f>COUNTIF(申込確認シート!$C$1:$C$200,G98)</f>
        <v>0</v>
      </c>
      <c r="CA98" s="172"/>
      <c r="CB98" s="172"/>
      <c r="CC98" s="172"/>
      <c r="CD98" s="50"/>
      <c r="CE98" s="50"/>
      <c r="CF98" s="50"/>
      <c r="CG98" s="50"/>
      <c r="CH98" s="50"/>
      <c r="CI98" s="50"/>
      <c r="CJ98" s="50"/>
      <c r="CK98" s="40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37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</row>
    <row r="99" spans="1:244" s="47" customFormat="1" ht="9.75" customHeight="1">
      <c r="A99" s="216"/>
      <c r="B99" s="216"/>
      <c r="C99" s="216"/>
      <c r="D99" s="209">
        <v>15</v>
      </c>
      <c r="E99" s="209"/>
      <c r="F99" s="209"/>
      <c r="G99" s="239" t="e">
        <f t="shared" si="227"/>
        <v>#N/A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1"/>
      <c r="R99" s="190" t="e">
        <f>VLOOKUP($G99&amp;R$60,申込確認シート!$E$1:$F$200,2,FALSE)</f>
        <v>#N/A</v>
      </c>
      <c r="S99" s="190"/>
      <c r="T99" s="190"/>
      <c r="U99" s="194"/>
      <c r="V99" s="188" t="e">
        <f>VLOOKUP($G99&amp;V$60,申込確認シート!$E$1:$F$200,2,FALSE)</f>
        <v>#N/A</v>
      </c>
      <c r="W99" s="188"/>
      <c r="X99" s="188"/>
      <c r="Y99" s="188"/>
      <c r="Z99" s="188" t="e">
        <f>VLOOKUP($G99&amp;Z$60,申込確認シート!$E$1:$F$200,2,FALSE)</f>
        <v>#N/A</v>
      </c>
      <c r="AA99" s="188"/>
      <c r="AB99" s="188"/>
      <c r="AC99" s="188"/>
      <c r="AD99" s="188" t="e">
        <f>VLOOKUP($G99&amp;AD$60,申込確認シート!$E$1:$F$200,2,FALSE)</f>
        <v>#N/A</v>
      </c>
      <c r="AE99" s="188"/>
      <c r="AF99" s="188"/>
      <c r="AG99" s="188"/>
      <c r="AH99" s="188" t="e">
        <f>VLOOKUP($G99&amp;AH$60,申込確認シート!$E$1:$F$200,2,FALSE)</f>
        <v>#N/A</v>
      </c>
      <c r="AI99" s="188"/>
      <c r="AJ99" s="188"/>
      <c r="AK99" s="188"/>
      <c r="AL99" s="188" t="e">
        <f>VLOOKUP($G99&amp;AL$60,申込確認シート!$E$1:$F$200,2,FALSE)</f>
        <v>#N/A</v>
      </c>
      <c r="AM99" s="188"/>
      <c r="AN99" s="188"/>
      <c r="AO99" s="188"/>
      <c r="AP99" s="188" t="e">
        <f>VLOOKUP($G99&amp;AP$60,申込確認シート!$E$1:$F$200,2,FALSE)</f>
        <v>#N/A</v>
      </c>
      <c r="AQ99" s="188"/>
      <c r="AR99" s="188"/>
      <c r="AS99" s="188"/>
      <c r="AT99" s="188" t="e">
        <f>VLOOKUP($G99&amp;AT$60,申込確認シート!$E$1:$F$200,2,FALSE)</f>
        <v>#N/A</v>
      </c>
      <c r="AU99" s="188"/>
      <c r="AV99" s="188"/>
      <c r="AW99" s="188"/>
      <c r="AX99" s="188" t="e">
        <f>VLOOKUP($G99&amp;AX$60,申込確認シート!$E$1:$F$200,2,FALSE)</f>
        <v>#N/A</v>
      </c>
      <c r="AY99" s="188"/>
      <c r="AZ99" s="188"/>
      <c r="BA99" s="188"/>
      <c r="BB99" s="188" t="e">
        <f>VLOOKUP($G99&amp;BB$60,申込確認シート!$E$1:$F$200,2,FALSE)</f>
        <v>#N/A</v>
      </c>
      <c r="BC99" s="188"/>
      <c r="BD99" s="188"/>
      <c r="BE99" s="188"/>
      <c r="BF99" s="188" t="e">
        <f>VLOOKUP($G99&amp;BF$60,申込確認シート!$E$1:$F$200,2,FALSE)</f>
        <v>#N/A</v>
      </c>
      <c r="BG99" s="188"/>
      <c r="BH99" s="188"/>
      <c r="BI99" s="188"/>
      <c r="BJ99" s="188" t="e">
        <f>VLOOKUP($G99&amp;BJ$60,申込確認シート!$E$1:$F$200,2,FALSE)</f>
        <v>#N/A</v>
      </c>
      <c r="BK99" s="188"/>
      <c r="BL99" s="188"/>
      <c r="BM99" s="188"/>
      <c r="BN99" s="188" t="e">
        <f>VLOOKUP($G99&amp;BN$60,申込確認シート!$E$1:$F$200,2,FALSE)</f>
        <v>#N/A</v>
      </c>
      <c r="BO99" s="188"/>
      <c r="BP99" s="188"/>
      <c r="BQ99" s="188"/>
      <c r="BR99" s="188" t="e">
        <f>VLOOKUP($G99&amp;BR$60,申込確認シート!$E$1:$F$200,2,FALSE)</f>
        <v>#N/A</v>
      </c>
      <c r="BS99" s="188"/>
      <c r="BT99" s="188"/>
      <c r="BU99" s="188"/>
      <c r="BV99" s="189" t="e">
        <f>VLOOKUP($G99&amp;BV$60,申込確認シート!$E$1:$F$200,2,FALSE)</f>
        <v>#N/A</v>
      </c>
      <c r="BW99" s="190"/>
      <c r="BX99" s="190"/>
      <c r="BY99" s="190"/>
      <c r="BZ99" s="172">
        <f>COUNTIF(申込確認シート!$C$1:$C$200,G99)</f>
        <v>0</v>
      </c>
      <c r="CA99" s="172"/>
      <c r="CB99" s="172"/>
      <c r="CC99" s="172"/>
      <c r="CD99" s="50"/>
      <c r="CE99" s="50"/>
      <c r="CF99" s="50"/>
      <c r="CG99" s="50"/>
      <c r="CH99" s="50"/>
      <c r="CI99" s="50"/>
      <c r="CJ99" s="50"/>
      <c r="CK99" s="40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37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</row>
    <row r="100" spans="1:244" s="47" customFormat="1" ht="9.75" customHeight="1">
      <c r="A100" s="216"/>
      <c r="B100" s="216"/>
      <c r="C100" s="216"/>
      <c r="D100" s="209">
        <v>16</v>
      </c>
      <c r="E100" s="209"/>
      <c r="F100" s="209"/>
      <c r="G100" s="239" t="e">
        <f t="shared" si="227"/>
        <v>#N/A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1"/>
      <c r="R100" s="190" t="e">
        <f>VLOOKUP($G100&amp;R$60,申込確認シート!$E$1:$F$200,2,FALSE)</f>
        <v>#N/A</v>
      </c>
      <c r="S100" s="190"/>
      <c r="T100" s="190"/>
      <c r="U100" s="194"/>
      <c r="V100" s="188" t="e">
        <f>VLOOKUP($G100&amp;V$60,申込確認シート!$E$1:$F$200,2,FALSE)</f>
        <v>#N/A</v>
      </c>
      <c r="W100" s="188"/>
      <c r="X100" s="188"/>
      <c r="Y100" s="188"/>
      <c r="Z100" s="188" t="e">
        <f>VLOOKUP($G100&amp;Z$60,申込確認シート!$E$1:$F$200,2,FALSE)</f>
        <v>#N/A</v>
      </c>
      <c r="AA100" s="188"/>
      <c r="AB100" s="188"/>
      <c r="AC100" s="188"/>
      <c r="AD100" s="188" t="e">
        <f>VLOOKUP($G100&amp;AD$60,申込確認シート!$E$1:$F$200,2,FALSE)</f>
        <v>#N/A</v>
      </c>
      <c r="AE100" s="188"/>
      <c r="AF100" s="188"/>
      <c r="AG100" s="188"/>
      <c r="AH100" s="188" t="e">
        <f>VLOOKUP($G100&amp;AH$60,申込確認シート!$E$1:$F$200,2,FALSE)</f>
        <v>#N/A</v>
      </c>
      <c r="AI100" s="188"/>
      <c r="AJ100" s="188"/>
      <c r="AK100" s="188"/>
      <c r="AL100" s="188" t="e">
        <f>VLOOKUP($G100&amp;AL$60,申込確認シート!$E$1:$F$200,2,FALSE)</f>
        <v>#N/A</v>
      </c>
      <c r="AM100" s="188"/>
      <c r="AN100" s="188"/>
      <c r="AO100" s="188"/>
      <c r="AP100" s="188" t="e">
        <f>VLOOKUP($G100&amp;AP$60,申込確認シート!$E$1:$F$200,2,FALSE)</f>
        <v>#N/A</v>
      </c>
      <c r="AQ100" s="188"/>
      <c r="AR100" s="188"/>
      <c r="AS100" s="188"/>
      <c r="AT100" s="188" t="e">
        <f>VLOOKUP($G100&amp;AT$60,申込確認シート!$E$1:$F$200,2,FALSE)</f>
        <v>#N/A</v>
      </c>
      <c r="AU100" s="188"/>
      <c r="AV100" s="188"/>
      <c r="AW100" s="188"/>
      <c r="AX100" s="188" t="e">
        <f>VLOOKUP($G100&amp;AX$60,申込確認シート!$E$1:$F$200,2,FALSE)</f>
        <v>#N/A</v>
      </c>
      <c r="AY100" s="188"/>
      <c r="AZ100" s="188"/>
      <c r="BA100" s="188"/>
      <c r="BB100" s="188" t="e">
        <f>VLOOKUP($G100&amp;BB$60,申込確認シート!$E$1:$F$200,2,FALSE)</f>
        <v>#N/A</v>
      </c>
      <c r="BC100" s="188"/>
      <c r="BD100" s="188"/>
      <c r="BE100" s="188"/>
      <c r="BF100" s="188" t="e">
        <f>VLOOKUP($G100&amp;BF$60,申込確認シート!$E$1:$F$200,2,FALSE)</f>
        <v>#N/A</v>
      </c>
      <c r="BG100" s="188"/>
      <c r="BH100" s="188"/>
      <c r="BI100" s="188"/>
      <c r="BJ100" s="188" t="e">
        <f>VLOOKUP($G100&amp;BJ$60,申込確認シート!$E$1:$F$200,2,FALSE)</f>
        <v>#N/A</v>
      </c>
      <c r="BK100" s="188"/>
      <c r="BL100" s="188"/>
      <c r="BM100" s="188"/>
      <c r="BN100" s="188" t="e">
        <f>VLOOKUP($G100&amp;BN$60,申込確認シート!$E$1:$F$200,2,FALSE)</f>
        <v>#N/A</v>
      </c>
      <c r="BO100" s="188"/>
      <c r="BP100" s="188"/>
      <c r="BQ100" s="188"/>
      <c r="BR100" s="188" t="e">
        <f>VLOOKUP($G100&amp;BR$60,申込確認シート!$E$1:$F$200,2,FALSE)</f>
        <v>#N/A</v>
      </c>
      <c r="BS100" s="188"/>
      <c r="BT100" s="188"/>
      <c r="BU100" s="188"/>
      <c r="BV100" s="189" t="e">
        <f>VLOOKUP($G100&amp;BV$60,申込確認シート!$E$1:$F$200,2,FALSE)</f>
        <v>#N/A</v>
      </c>
      <c r="BW100" s="190"/>
      <c r="BX100" s="190"/>
      <c r="BY100" s="190"/>
      <c r="BZ100" s="172">
        <f>COUNTIF(申込確認シート!$C$1:$C$200,G100)</f>
        <v>0</v>
      </c>
      <c r="CA100" s="172"/>
      <c r="CB100" s="172"/>
      <c r="CC100" s="172"/>
      <c r="CD100" s="50"/>
      <c r="CE100" s="50"/>
      <c r="CF100" s="50"/>
      <c r="CG100" s="50"/>
      <c r="CH100" s="50"/>
      <c r="CI100" s="50"/>
      <c r="CJ100" s="50"/>
      <c r="CK100" s="40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37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s="47" customFormat="1" ht="9.75" customHeight="1">
      <c r="A101" s="216"/>
      <c r="B101" s="216"/>
      <c r="C101" s="216"/>
      <c r="D101" s="209">
        <v>17</v>
      </c>
      <c r="E101" s="209"/>
      <c r="F101" s="209"/>
      <c r="G101" s="239" t="e">
        <f t="shared" si="227"/>
        <v>#N/A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1"/>
      <c r="R101" s="190" t="e">
        <f>VLOOKUP($G101&amp;R$60,申込確認シート!$E$1:$F$200,2,FALSE)</f>
        <v>#N/A</v>
      </c>
      <c r="S101" s="190"/>
      <c r="T101" s="190"/>
      <c r="U101" s="194"/>
      <c r="V101" s="188" t="e">
        <f>VLOOKUP($G101&amp;V$60,申込確認シート!$E$1:$F$200,2,FALSE)</f>
        <v>#N/A</v>
      </c>
      <c r="W101" s="188"/>
      <c r="X101" s="188"/>
      <c r="Y101" s="188"/>
      <c r="Z101" s="188" t="e">
        <f>VLOOKUP($G101&amp;Z$60,申込確認シート!$E$1:$F$200,2,FALSE)</f>
        <v>#N/A</v>
      </c>
      <c r="AA101" s="188"/>
      <c r="AB101" s="188"/>
      <c r="AC101" s="188"/>
      <c r="AD101" s="188" t="e">
        <f>VLOOKUP($G101&amp;AD$60,申込確認シート!$E$1:$F$200,2,FALSE)</f>
        <v>#N/A</v>
      </c>
      <c r="AE101" s="188"/>
      <c r="AF101" s="188"/>
      <c r="AG101" s="188"/>
      <c r="AH101" s="188" t="e">
        <f>VLOOKUP($G101&amp;AH$60,申込確認シート!$E$1:$F$200,2,FALSE)</f>
        <v>#N/A</v>
      </c>
      <c r="AI101" s="188"/>
      <c r="AJ101" s="188"/>
      <c r="AK101" s="188"/>
      <c r="AL101" s="188" t="e">
        <f>VLOOKUP($G101&amp;AL$60,申込確認シート!$E$1:$F$200,2,FALSE)</f>
        <v>#N/A</v>
      </c>
      <c r="AM101" s="188"/>
      <c r="AN101" s="188"/>
      <c r="AO101" s="188"/>
      <c r="AP101" s="188" t="e">
        <f>VLOOKUP($G101&amp;AP$60,申込確認シート!$E$1:$F$200,2,FALSE)</f>
        <v>#N/A</v>
      </c>
      <c r="AQ101" s="188"/>
      <c r="AR101" s="188"/>
      <c r="AS101" s="188"/>
      <c r="AT101" s="188" t="e">
        <f>VLOOKUP($G101&amp;AT$60,申込確認シート!$E$1:$F$200,2,FALSE)</f>
        <v>#N/A</v>
      </c>
      <c r="AU101" s="188"/>
      <c r="AV101" s="188"/>
      <c r="AW101" s="188"/>
      <c r="AX101" s="188" t="e">
        <f>VLOOKUP($G101&amp;AX$60,申込確認シート!$E$1:$F$200,2,FALSE)</f>
        <v>#N/A</v>
      </c>
      <c r="AY101" s="188"/>
      <c r="AZ101" s="188"/>
      <c r="BA101" s="188"/>
      <c r="BB101" s="188" t="e">
        <f>VLOOKUP($G101&amp;BB$60,申込確認シート!$E$1:$F$200,2,FALSE)</f>
        <v>#N/A</v>
      </c>
      <c r="BC101" s="188"/>
      <c r="BD101" s="188"/>
      <c r="BE101" s="188"/>
      <c r="BF101" s="188" t="e">
        <f>VLOOKUP($G101&amp;BF$60,申込確認シート!$E$1:$F$200,2,FALSE)</f>
        <v>#N/A</v>
      </c>
      <c r="BG101" s="188"/>
      <c r="BH101" s="188"/>
      <c r="BI101" s="188"/>
      <c r="BJ101" s="188" t="e">
        <f>VLOOKUP($G101&amp;BJ$60,申込確認シート!$E$1:$F$200,2,FALSE)</f>
        <v>#N/A</v>
      </c>
      <c r="BK101" s="188"/>
      <c r="BL101" s="188"/>
      <c r="BM101" s="188"/>
      <c r="BN101" s="188" t="e">
        <f>VLOOKUP($G101&amp;BN$60,申込確認シート!$E$1:$F$200,2,FALSE)</f>
        <v>#N/A</v>
      </c>
      <c r="BO101" s="188"/>
      <c r="BP101" s="188"/>
      <c r="BQ101" s="188"/>
      <c r="BR101" s="188" t="e">
        <f>VLOOKUP($G101&amp;BR$60,申込確認シート!$E$1:$F$200,2,FALSE)</f>
        <v>#N/A</v>
      </c>
      <c r="BS101" s="188"/>
      <c r="BT101" s="188"/>
      <c r="BU101" s="188"/>
      <c r="BV101" s="189" t="e">
        <f>VLOOKUP($G101&amp;BV$60,申込確認シート!$E$1:$F$200,2,FALSE)</f>
        <v>#N/A</v>
      </c>
      <c r="BW101" s="190"/>
      <c r="BX101" s="190"/>
      <c r="BY101" s="190"/>
      <c r="BZ101" s="172">
        <f>COUNTIF(申込確認シート!$C$1:$C$200,G101)</f>
        <v>0</v>
      </c>
      <c r="CA101" s="172"/>
      <c r="CB101" s="172"/>
      <c r="CC101" s="172"/>
      <c r="CD101" s="50"/>
      <c r="CE101" s="50"/>
      <c r="CF101" s="50"/>
      <c r="CG101" s="50"/>
      <c r="CH101" s="50"/>
      <c r="CI101" s="50"/>
      <c r="CJ101" s="50"/>
      <c r="CK101" s="40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37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</row>
    <row r="102" spans="1:244" s="47" customFormat="1" ht="9.75" customHeight="1">
      <c r="A102" s="216"/>
      <c r="B102" s="216"/>
      <c r="C102" s="216"/>
      <c r="D102" s="209">
        <v>18</v>
      </c>
      <c r="E102" s="209"/>
      <c r="F102" s="209"/>
      <c r="G102" s="239" t="e">
        <f t="shared" si="227"/>
        <v>#N/A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  <c r="R102" s="190" t="e">
        <f>VLOOKUP($G102&amp;R$60,申込確認シート!$E$1:$F$200,2,FALSE)</f>
        <v>#N/A</v>
      </c>
      <c r="S102" s="190"/>
      <c r="T102" s="190"/>
      <c r="U102" s="194"/>
      <c r="V102" s="188" t="e">
        <f>VLOOKUP($G102&amp;V$60,申込確認シート!$E$1:$F$200,2,FALSE)</f>
        <v>#N/A</v>
      </c>
      <c r="W102" s="188"/>
      <c r="X102" s="188"/>
      <c r="Y102" s="188"/>
      <c r="Z102" s="188" t="e">
        <f>VLOOKUP($G102&amp;Z$60,申込確認シート!$E$1:$F$200,2,FALSE)</f>
        <v>#N/A</v>
      </c>
      <c r="AA102" s="188"/>
      <c r="AB102" s="188"/>
      <c r="AC102" s="188"/>
      <c r="AD102" s="188" t="e">
        <f>VLOOKUP($G102&amp;AD$60,申込確認シート!$E$1:$F$200,2,FALSE)</f>
        <v>#N/A</v>
      </c>
      <c r="AE102" s="188"/>
      <c r="AF102" s="188"/>
      <c r="AG102" s="188"/>
      <c r="AH102" s="188" t="e">
        <f>VLOOKUP($G102&amp;AH$60,申込確認シート!$E$1:$F$200,2,FALSE)</f>
        <v>#N/A</v>
      </c>
      <c r="AI102" s="188"/>
      <c r="AJ102" s="188"/>
      <c r="AK102" s="188"/>
      <c r="AL102" s="188" t="e">
        <f>VLOOKUP($G102&amp;AL$60,申込確認シート!$E$1:$F$200,2,FALSE)</f>
        <v>#N/A</v>
      </c>
      <c r="AM102" s="188"/>
      <c r="AN102" s="188"/>
      <c r="AO102" s="188"/>
      <c r="AP102" s="188" t="e">
        <f>VLOOKUP($G102&amp;AP$60,申込確認シート!$E$1:$F$200,2,FALSE)</f>
        <v>#N/A</v>
      </c>
      <c r="AQ102" s="188"/>
      <c r="AR102" s="188"/>
      <c r="AS102" s="188"/>
      <c r="AT102" s="188" t="e">
        <f>VLOOKUP($G102&amp;AT$60,申込確認シート!$E$1:$F$200,2,FALSE)</f>
        <v>#N/A</v>
      </c>
      <c r="AU102" s="188"/>
      <c r="AV102" s="188"/>
      <c r="AW102" s="188"/>
      <c r="AX102" s="188" t="e">
        <f>VLOOKUP($G102&amp;AX$60,申込確認シート!$E$1:$F$200,2,FALSE)</f>
        <v>#N/A</v>
      </c>
      <c r="AY102" s="188"/>
      <c r="AZ102" s="188"/>
      <c r="BA102" s="188"/>
      <c r="BB102" s="188" t="e">
        <f>VLOOKUP($G102&amp;BB$60,申込確認シート!$E$1:$F$200,2,FALSE)</f>
        <v>#N/A</v>
      </c>
      <c r="BC102" s="188"/>
      <c r="BD102" s="188"/>
      <c r="BE102" s="188"/>
      <c r="BF102" s="188" t="e">
        <f>VLOOKUP($G102&amp;BF$60,申込確認シート!$E$1:$F$200,2,FALSE)</f>
        <v>#N/A</v>
      </c>
      <c r="BG102" s="188"/>
      <c r="BH102" s="188"/>
      <c r="BI102" s="188"/>
      <c r="BJ102" s="188" t="e">
        <f>VLOOKUP($G102&amp;BJ$60,申込確認シート!$E$1:$F$200,2,FALSE)</f>
        <v>#N/A</v>
      </c>
      <c r="BK102" s="188"/>
      <c r="BL102" s="188"/>
      <c r="BM102" s="188"/>
      <c r="BN102" s="188" t="e">
        <f>VLOOKUP($G102&amp;BN$60,申込確認シート!$E$1:$F$200,2,FALSE)</f>
        <v>#N/A</v>
      </c>
      <c r="BO102" s="188"/>
      <c r="BP102" s="188"/>
      <c r="BQ102" s="188"/>
      <c r="BR102" s="188" t="e">
        <f>VLOOKUP($G102&amp;BR$60,申込確認シート!$E$1:$F$200,2,FALSE)</f>
        <v>#N/A</v>
      </c>
      <c r="BS102" s="188"/>
      <c r="BT102" s="188"/>
      <c r="BU102" s="188"/>
      <c r="BV102" s="189" t="e">
        <f>VLOOKUP($G102&amp;BV$60,申込確認シート!$E$1:$F$200,2,FALSE)</f>
        <v>#N/A</v>
      </c>
      <c r="BW102" s="190"/>
      <c r="BX102" s="190"/>
      <c r="BY102" s="190"/>
      <c r="BZ102" s="172">
        <f>COUNTIF(申込確認シート!$C$1:$C$200,G102)</f>
        <v>0</v>
      </c>
      <c r="CA102" s="172"/>
      <c r="CB102" s="172"/>
      <c r="CC102" s="172"/>
      <c r="CD102" s="50"/>
      <c r="CE102" s="50"/>
      <c r="CF102" s="50"/>
      <c r="CG102" s="50"/>
      <c r="CH102" s="50"/>
      <c r="CI102" s="50"/>
      <c r="CJ102" s="50"/>
      <c r="CK102" s="40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37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</row>
    <row r="103" spans="1:244" s="47" customFormat="1" ht="9.75" customHeight="1">
      <c r="A103" s="216"/>
      <c r="B103" s="216"/>
      <c r="C103" s="216"/>
      <c r="D103" s="209">
        <v>19</v>
      </c>
      <c r="E103" s="209"/>
      <c r="F103" s="209"/>
      <c r="G103" s="239" t="e">
        <f t="shared" si="227"/>
        <v>#N/A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1"/>
      <c r="R103" s="190" t="e">
        <f>VLOOKUP($G103&amp;R$60,申込確認シート!$E$1:$F$200,2,FALSE)</f>
        <v>#N/A</v>
      </c>
      <c r="S103" s="190"/>
      <c r="T103" s="190"/>
      <c r="U103" s="194"/>
      <c r="V103" s="188" t="e">
        <f>VLOOKUP($G103&amp;V$60,申込確認シート!$E$1:$F$200,2,FALSE)</f>
        <v>#N/A</v>
      </c>
      <c r="W103" s="188"/>
      <c r="X103" s="188"/>
      <c r="Y103" s="188"/>
      <c r="Z103" s="188" t="e">
        <f>VLOOKUP($G103&amp;Z$60,申込確認シート!$E$1:$F$200,2,FALSE)</f>
        <v>#N/A</v>
      </c>
      <c r="AA103" s="188"/>
      <c r="AB103" s="188"/>
      <c r="AC103" s="188"/>
      <c r="AD103" s="188" t="e">
        <f>VLOOKUP($G103&amp;AD$60,申込確認シート!$E$1:$F$200,2,FALSE)</f>
        <v>#N/A</v>
      </c>
      <c r="AE103" s="188"/>
      <c r="AF103" s="188"/>
      <c r="AG103" s="188"/>
      <c r="AH103" s="188" t="e">
        <f>VLOOKUP($G103&amp;AH$60,申込確認シート!$E$1:$F$200,2,FALSE)</f>
        <v>#N/A</v>
      </c>
      <c r="AI103" s="188"/>
      <c r="AJ103" s="188"/>
      <c r="AK103" s="188"/>
      <c r="AL103" s="188" t="e">
        <f>VLOOKUP($G103&amp;AL$60,申込確認シート!$E$1:$F$200,2,FALSE)</f>
        <v>#N/A</v>
      </c>
      <c r="AM103" s="188"/>
      <c r="AN103" s="188"/>
      <c r="AO103" s="188"/>
      <c r="AP103" s="188" t="e">
        <f>VLOOKUP($G103&amp;AP$60,申込確認シート!$E$1:$F$200,2,FALSE)</f>
        <v>#N/A</v>
      </c>
      <c r="AQ103" s="188"/>
      <c r="AR103" s="188"/>
      <c r="AS103" s="188"/>
      <c r="AT103" s="188" t="e">
        <f>VLOOKUP($G103&amp;AT$60,申込確認シート!$E$1:$F$200,2,FALSE)</f>
        <v>#N/A</v>
      </c>
      <c r="AU103" s="188"/>
      <c r="AV103" s="188"/>
      <c r="AW103" s="188"/>
      <c r="AX103" s="188" t="e">
        <f>VLOOKUP($G103&amp;AX$60,申込確認シート!$E$1:$F$200,2,FALSE)</f>
        <v>#N/A</v>
      </c>
      <c r="AY103" s="188"/>
      <c r="AZ103" s="188"/>
      <c r="BA103" s="188"/>
      <c r="BB103" s="188" t="e">
        <f>VLOOKUP($G103&amp;BB$60,申込確認シート!$E$1:$F$200,2,FALSE)</f>
        <v>#N/A</v>
      </c>
      <c r="BC103" s="188"/>
      <c r="BD103" s="188"/>
      <c r="BE103" s="188"/>
      <c r="BF103" s="188" t="e">
        <f>VLOOKUP($G103&amp;BF$60,申込確認シート!$E$1:$F$200,2,FALSE)</f>
        <v>#N/A</v>
      </c>
      <c r="BG103" s="188"/>
      <c r="BH103" s="188"/>
      <c r="BI103" s="188"/>
      <c r="BJ103" s="188" t="e">
        <f>VLOOKUP($G103&amp;BJ$60,申込確認シート!$E$1:$F$200,2,FALSE)</f>
        <v>#N/A</v>
      </c>
      <c r="BK103" s="188"/>
      <c r="BL103" s="188"/>
      <c r="BM103" s="188"/>
      <c r="BN103" s="188" t="e">
        <f>VLOOKUP($G103&amp;BN$60,申込確認シート!$E$1:$F$200,2,FALSE)</f>
        <v>#N/A</v>
      </c>
      <c r="BO103" s="188"/>
      <c r="BP103" s="188"/>
      <c r="BQ103" s="188"/>
      <c r="BR103" s="188" t="e">
        <f>VLOOKUP($G103&amp;BR$60,申込確認シート!$E$1:$F$200,2,FALSE)</f>
        <v>#N/A</v>
      </c>
      <c r="BS103" s="188"/>
      <c r="BT103" s="188"/>
      <c r="BU103" s="188"/>
      <c r="BV103" s="189" t="e">
        <f>VLOOKUP($G103&amp;BV$60,申込確認シート!$E$1:$F$200,2,FALSE)</f>
        <v>#N/A</v>
      </c>
      <c r="BW103" s="190"/>
      <c r="BX103" s="190"/>
      <c r="BY103" s="190"/>
      <c r="BZ103" s="172">
        <f>COUNTIF(申込確認シート!$C$1:$C$200,G103)</f>
        <v>0</v>
      </c>
      <c r="CA103" s="172"/>
      <c r="CB103" s="172"/>
      <c r="CC103" s="172"/>
      <c r="CD103" s="50"/>
      <c r="CE103" s="50"/>
      <c r="CF103" s="50"/>
      <c r="CG103" s="50"/>
      <c r="CH103" s="50"/>
      <c r="CI103" s="50"/>
      <c r="CJ103" s="50"/>
      <c r="CK103" s="40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37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</row>
    <row r="104" spans="1:244" s="47" customFormat="1" ht="9.75" customHeight="1">
      <c r="A104" s="216"/>
      <c r="B104" s="216"/>
      <c r="C104" s="216"/>
      <c r="D104" s="209">
        <v>20</v>
      </c>
      <c r="E104" s="209"/>
      <c r="F104" s="209"/>
      <c r="G104" s="239" t="e">
        <f t="shared" si="227"/>
        <v>#N/A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1"/>
      <c r="R104" s="190" t="e">
        <f>VLOOKUP($G104&amp;R$60,申込確認シート!$E$1:$F$200,2,FALSE)</f>
        <v>#N/A</v>
      </c>
      <c r="S104" s="190"/>
      <c r="T104" s="190"/>
      <c r="U104" s="194"/>
      <c r="V104" s="188" t="e">
        <f>VLOOKUP($G104&amp;V$60,申込確認シート!$E$1:$F$200,2,FALSE)</f>
        <v>#N/A</v>
      </c>
      <c r="W104" s="188"/>
      <c r="X104" s="188"/>
      <c r="Y104" s="188"/>
      <c r="Z104" s="188" t="e">
        <f>VLOOKUP($G104&amp;Z$60,申込確認シート!$E$1:$F$200,2,FALSE)</f>
        <v>#N/A</v>
      </c>
      <c r="AA104" s="188"/>
      <c r="AB104" s="188"/>
      <c r="AC104" s="188"/>
      <c r="AD104" s="188" t="e">
        <f>VLOOKUP($G104&amp;AD$60,申込確認シート!$E$1:$F$200,2,FALSE)</f>
        <v>#N/A</v>
      </c>
      <c r="AE104" s="188"/>
      <c r="AF104" s="188"/>
      <c r="AG104" s="188"/>
      <c r="AH104" s="188" t="e">
        <f>VLOOKUP($G104&amp;AH$60,申込確認シート!$E$1:$F$200,2,FALSE)</f>
        <v>#N/A</v>
      </c>
      <c r="AI104" s="188"/>
      <c r="AJ104" s="188"/>
      <c r="AK104" s="188"/>
      <c r="AL104" s="188" t="e">
        <f>VLOOKUP($G104&amp;AL$60,申込確認シート!$E$1:$F$200,2,FALSE)</f>
        <v>#N/A</v>
      </c>
      <c r="AM104" s="188"/>
      <c r="AN104" s="188"/>
      <c r="AO104" s="188"/>
      <c r="AP104" s="188" t="e">
        <f>VLOOKUP($G104&amp;AP$60,申込確認シート!$E$1:$F$200,2,FALSE)</f>
        <v>#N/A</v>
      </c>
      <c r="AQ104" s="188"/>
      <c r="AR104" s="188"/>
      <c r="AS104" s="188"/>
      <c r="AT104" s="188" t="e">
        <f>VLOOKUP($G104&amp;AT$60,申込確認シート!$E$1:$F$200,2,FALSE)</f>
        <v>#N/A</v>
      </c>
      <c r="AU104" s="188"/>
      <c r="AV104" s="188"/>
      <c r="AW104" s="188"/>
      <c r="AX104" s="188" t="e">
        <f>VLOOKUP($G104&amp;AX$60,申込確認シート!$E$1:$F$200,2,FALSE)</f>
        <v>#N/A</v>
      </c>
      <c r="AY104" s="188"/>
      <c r="AZ104" s="188"/>
      <c r="BA104" s="188"/>
      <c r="BB104" s="188" t="e">
        <f>VLOOKUP($G104&amp;BB$60,申込確認シート!$E$1:$F$200,2,FALSE)</f>
        <v>#N/A</v>
      </c>
      <c r="BC104" s="188"/>
      <c r="BD104" s="188"/>
      <c r="BE104" s="188"/>
      <c r="BF104" s="188" t="e">
        <f>VLOOKUP($G104&amp;BF$60,申込確認シート!$E$1:$F$200,2,FALSE)</f>
        <v>#N/A</v>
      </c>
      <c r="BG104" s="188"/>
      <c r="BH104" s="188"/>
      <c r="BI104" s="188"/>
      <c r="BJ104" s="188" t="e">
        <f>VLOOKUP($G104&amp;BJ$60,申込確認シート!$E$1:$F$200,2,FALSE)</f>
        <v>#N/A</v>
      </c>
      <c r="BK104" s="188"/>
      <c r="BL104" s="188"/>
      <c r="BM104" s="188"/>
      <c r="BN104" s="188" t="e">
        <f>VLOOKUP($G104&amp;BN$60,申込確認シート!$E$1:$F$200,2,FALSE)</f>
        <v>#N/A</v>
      </c>
      <c r="BO104" s="188"/>
      <c r="BP104" s="188"/>
      <c r="BQ104" s="188"/>
      <c r="BR104" s="188" t="e">
        <f>VLOOKUP($G104&amp;BR$60,申込確認シート!$E$1:$F$200,2,FALSE)</f>
        <v>#N/A</v>
      </c>
      <c r="BS104" s="188"/>
      <c r="BT104" s="188"/>
      <c r="BU104" s="188"/>
      <c r="BV104" s="189" t="e">
        <f>VLOOKUP($G104&amp;BV$60,申込確認シート!$E$1:$F$200,2,FALSE)</f>
        <v>#N/A</v>
      </c>
      <c r="BW104" s="190"/>
      <c r="BX104" s="190"/>
      <c r="BY104" s="190"/>
      <c r="BZ104" s="172">
        <f>COUNTIF(申込確認シート!$C$1:$C$200,G104)</f>
        <v>0</v>
      </c>
      <c r="CA104" s="172"/>
      <c r="CB104" s="172"/>
      <c r="CC104" s="172"/>
      <c r="CD104" s="50"/>
      <c r="CE104" s="50"/>
      <c r="CF104" s="50"/>
      <c r="CG104" s="50"/>
      <c r="CH104" s="50"/>
      <c r="CI104" s="50"/>
      <c r="CJ104" s="50"/>
      <c r="CK104" s="40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37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</row>
    <row r="105" spans="1:244" s="47" customFormat="1" ht="9.75" customHeight="1">
      <c r="A105" s="216"/>
      <c r="B105" s="216"/>
      <c r="C105" s="216"/>
      <c r="D105" s="209">
        <v>21</v>
      </c>
      <c r="E105" s="209"/>
      <c r="F105" s="209"/>
      <c r="G105" s="239" t="e">
        <f t="shared" si="227"/>
        <v>#N/A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1"/>
      <c r="R105" s="190" t="e">
        <f>VLOOKUP($G105&amp;R$60,申込確認シート!$E$1:$F$200,2,FALSE)</f>
        <v>#N/A</v>
      </c>
      <c r="S105" s="190"/>
      <c r="T105" s="190"/>
      <c r="U105" s="194"/>
      <c r="V105" s="188" t="e">
        <f>VLOOKUP($G105&amp;V$60,申込確認シート!$E$1:$F$200,2,FALSE)</f>
        <v>#N/A</v>
      </c>
      <c r="W105" s="188"/>
      <c r="X105" s="188"/>
      <c r="Y105" s="188"/>
      <c r="Z105" s="188" t="e">
        <f>VLOOKUP($G105&amp;Z$60,申込確認シート!$E$1:$F$200,2,FALSE)</f>
        <v>#N/A</v>
      </c>
      <c r="AA105" s="188"/>
      <c r="AB105" s="188"/>
      <c r="AC105" s="188"/>
      <c r="AD105" s="188" t="e">
        <f>VLOOKUP($G105&amp;AD$60,申込確認シート!$E$1:$F$200,2,FALSE)</f>
        <v>#N/A</v>
      </c>
      <c r="AE105" s="188"/>
      <c r="AF105" s="188"/>
      <c r="AG105" s="188"/>
      <c r="AH105" s="188" t="e">
        <f>VLOOKUP($G105&amp;AH$60,申込確認シート!$E$1:$F$200,2,FALSE)</f>
        <v>#N/A</v>
      </c>
      <c r="AI105" s="188"/>
      <c r="AJ105" s="188"/>
      <c r="AK105" s="188"/>
      <c r="AL105" s="188" t="e">
        <f>VLOOKUP($G105&amp;AL$60,申込確認シート!$E$1:$F$200,2,FALSE)</f>
        <v>#N/A</v>
      </c>
      <c r="AM105" s="188"/>
      <c r="AN105" s="188"/>
      <c r="AO105" s="188"/>
      <c r="AP105" s="188" t="e">
        <f>VLOOKUP($G105&amp;AP$60,申込確認シート!$E$1:$F$200,2,FALSE)</f>
        <v>#N/A</v>
      </c>
      <c r="AQ105" s="188"/>
      <c r="AR105" s="188"/>
      <c r="AS105" s="188"/>
      <c r="AT105" s="188" t="e">
        <f>VLOOKUP($G105&amp;AT$60,申込確認シート!$E$1:$F$200,2,FALSE)</f>
        <v>#N/A</v>
      </c>
      <c r="AU105" s="188"/>
      <c r="AV105" s="188"/>
      <c r="AW105" s="188"/>
      <c r="AX105" s="188" t="e">
        <f>VLOOKUP($G105&amp;AX$60,申込確認シート!$E$1:$F$200,2,FALSE)</f>
        <v>#N/A</v>
      </c>
      <c r="AY105" s="188"/>
      <c r="AZ105" s="188"/>
      <c r="BA105" s="188"/>
      <c r="BB105" s="188" t="e">
        <f>VLOOKUP($G105&amp;BB$60,申込確認シート!$E$1:$F$200,2,FALSE)</f>
        <v>#N/A</v>
      </c>
      <c r="BC105" s="188"/>
      <c r="BD105" s="188"/>
      <c r="BE105" s="188"/>
      <c r="BF105" s="188" t="e">
        <f>VLOOKUP($G105&amp;BF$60,申込確認シート!$E$1:$F$200,2,FALSE)</f>
        <v>#N/A</v>
      </c>
      <c r="BG105" s="188"/>
      <c r="BH105" s="188"/>
      <c r="BI105" s="188"/>
      <c r="BJ105" s="188" t="e">
        <f>VLOOKUP($G105&amp;BJ$60,申込確認シート!$E$1:$F$200,2,FALSE)</f>
        <v>#N/A</v>
      </c>
      <c r="BK105" s="188"/>
      <c r="BL105" s="188"/>
      <c r="BM105" s="188"/>
      <c r="BN105" s="188" t="e">
        <f>VLOOKUP($G105&amp;BN$60,申込確認シート!$E$1:$F$200,2,FALSE)</f>
        <v>#N/A</v>
      </c>
      <c r="BO105" s="188"/>
      <c r="BP105" s="188"/>
      <c r="BQ105" s="188"/>
      <c r="BR105" s="188" t="e">
        <f>VLOOKUP($G105&amp;BR$60,申込確認シート!$E$1:$F$200,2,FALSE)</f>
        <v>#N/A</v>
      </c>
      <c r="BS105" s="188"/>
      <c r="BT105" s="188"/>
      <c r="BU105" s="188"/>
      <c r="BV105" s="189" t="e">
        <f>VLOOKUP($G105&amp;BV$60,申込確認シート!$E$1:$F$200,2,FALSE)</f>
        <v>#N/A</v>
      </c>
      <c r="BW105" s="190"/>
      <c r="BX105" s="190"/>
      <c r="BY105" s="190"/>
      <c r="BZ105" s="172">
        <f>COUNTIF(申込確認シート!$C$1:$C$200,G105)</f>
        <v>0</v>
      </c>
      <c r="CA105" s="172"/>
      <c r="CB105" s="172"/>
      <c r="CC105" s="172"/>
      <c r="CD105" s="50"/>
      <c r="CE105" s="50"/>
      <c r="CF105" s="50"/>
      <c r="CG105" s="50"/>
      <c r="CH105" s="50"/>
      <c r="CI105" s="50"/>
      <c r="CJ105" s="50"/>
      <c r="CK105" s="40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37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</row>
    <row r="106" spans="1:244" s="47" customFormat="1" ht="9.75" customHeight="1">
      <c r="A106" s="216"/>
      <c r="B106" s="216"/>
      <c r="C106" s="216"/>
      <c r="D106" s="209">
        <v>22</v>
      </c>
      <c r="E106" s="209"/>
      <c r="F106" s="209"/>
      <c r="G106" s="239" t="e">
        <f t="shared" si="227"/>
        <v>#N/A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1"/>
      <c r="R106" s="190" t="e">
        <f>VLOOKUP($G106&amp;R$60,申込確認シート!$E$1:$F$200,2,FALSE)</f>
        <v>#N/A</v>
      </c>
      <c r="S106" s="190"/>
      <c r="T106" s="190"/>
      <c r="U106" s="194"/>
      <c r="V106" s="188" t="e">
        <f>VLOOKUP($G106&amp;V$60,申込確認シート!$E$1:$F$200,2,FALSE)</f>
        <v>#N/A</v>
      </c>
      <c r="W106" s="188"/>
      <c r="X106" s="188"/>
      <c r="Y106" s="188"/>
      <c r="Z106" s="188" t="e">
        <f>VLOOKUP($G106&amp;Z$60,申込確認シート!$E$1:$F$200,2,FALSE)</f>
        <v>#N/A</v>
      </c>
      <c r="AA106" s="188"/>
      <c r="AB106" s="188"/>
      <c r="AC106" s="188"/>
      <c r="AD106" s="188" t="e">
        <f>VLOOKUP($G106&amp;AD$60,申込確認シート!$E$1:$F$200,2,FALSE)</f>
        <v>#N/A</v>
      </c>
      <c r="AE106" s="188"/>
      <c r="AF106" s="188"/>
      <c r="AG106" s="188"/>
      <c r="AH106" s="188" t="e">
        <f>VLOOKUP($G106&amp;AH$60,申込確認シート!$E$1:$F$200,2,FALSE)</f>
        <v>#N/A</v>
      </c>
      <c r="AI106" s="188"/>
      <c r="AJ106" s="188"/>
      <c r="AK106" s="188"/>
      <c r="AL106" s="188" t="e">
        <f>VLOOKUP($G106&amp;AL$60,申込確認シート!$E$1:$F$200,2,FALSE)</f>
        <v>#N/A</v>
      </c>
      <c r="AM106" s="188"/>
      <c r="AN106" s="188"/>
      <c r="AO106" s="188"/>
      <c r="AP106" s="188" t="e">
        <f>VLOOKUP($G106&amp;AP$60,申込確認シート!$E$1:$F$200,2,FALSE)</f>
        <v>#N/A</v>
      </c>
      <c r="AQ106" s="188"/>
      <c r="AR106" s="188"/>
      <c r="AS106" s="188"/>
      <c r="AT106" s="188" t="e">
        <f>VLOOKUP($G106&amp;AT$60,申込確認シート!$E$1:$F$200,2,FALSE)</f>
        <v>#N/A</v>
      </c>
      <c r="AU106" s="188"/>
      <c r="AV106" s="188"/>
      <c r="AW106" s="188"/>
      <c r="AX106" s="188" t="e">
        <f>VLOOKUP($G106&amp;AX$60,申込確認シート!$E$1:$F$200,2,FALSE)</f>
        <v>#N/A</v>
      </c>
      <c r="AY106" s="188"/>
      <c r="AZ106" s="188"/>
      <c r="BA106" s="188"/>
      <c r="BB106" s="188" t="e">
        <f>VLOOKUP($G106&amp;BB$60,申込確認シート!$E$1:$F$200,2,FALSE)</f>
        <v>#N/A</v>
      </c>
      <c r="BC106" s="188"/>
      <c r="BD106" s="188"/>
      <c r="BE106" s="188"/>
      <c r="BF106" s="188" t="e">
        <f>VLOOKUP($G106&amp;BF$60,申込確認シート!$E$1:$F$200,2,FALSE)</f>
        <v>#N/A</v>
      </c>
      <c r="BG106" s="188"/>
      <c r="BH106" s="188"/>
      <c r="BI106" s="188"/>
      <c r="BJ106" s="188" t="e">
        <f>VLOOKUP($G106&amp;BJ$60,申込確認シート!$E$1:$F$200,2,FALSE)</f>
        <v>#N/A</v>
      </c>
      <c r="BK106" s="188"/>
      <c r="BL106" s="188"/>
      <c r="BM106" s="188"/>
      <c r="BN106" s="188" t="e">
        <f>VLOOKUP($G106&amp;BN$60,申込確認シート!$E$1:$F$200,2,FALSE)</f>
        <v>#N/A</v>
      </c>
      <c r="BO106" s="188"/>
      <c r="BP106" s="188"/>
      <c r="BQ106" s="188"/>
      <c r="BR106" s="188" t="e">
        <f>VLOOKUP($G106&amp;BR$60,申込確認シート!$E$1:$F$200,2,FALSE)</f>
        <v>#N/A</v>
      </c>
      <c r="BS106" s="188"/>
      <c r="BT106" s="188"/>
      <c r="BU106" s="188"/>
      <c r="BV106" s="189" t="e">
        <f>VLOOKUP($G106&amp;BV$60,申込確認シート!$E$1:$F$200,2,FALSE)</f>
        <v>#N/A</v>
      </c>
      <c r="BW106" s="190"/>
      <c r="BX106" s="190"/>
      <c r="BY106" s="190"/>
      <c r="BZ106" s="172">
        <f>COUNTIF(申込確認シート!$C$1:$C$200,G106)</f>
        <v>0</v>
      </c>
      <c r="CA106" s="172"/>
      <c r="CB106" s="172"/>
      <c r="CC106" s="172"/>
      <c r="CD106" s="50"/>
      <c r="CE106" s="50"/>
      <c r="CF106" s="50"/>
      <c r="CG106" s="50"/>
      <c r="CH106" s="50"/>
      <c r="CI106" s="50"/>
      <c r="CJ106" s="50"/>
      <c r="CK106" s="40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37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</row>
    <row r="107" spans="1:244" s="47" customFormat="1" ht="9.75" customHeight="1">
      <c r="A107" s="216"/>
      <c r="B107" s="216"/>
      <c r="C107" s="216"/>
      <c r="D107" s="209">
        <v>23</v>
      </c>
      <c r="E107" s="209"/>
      <c r="F107" s="209"/>
      <c r="G107" s="239" t="e">
        <f t="shared" si="227"/>
        <v>#N/A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1"/>
      <c r="R107" s="190" t="e">
        <f>VLOOKUP($G107&amp;R$60,申込確認シート!$E$1:$F$200,2,FALSE)</f>
        <v>#N/A</v>
      </c>
      <c r="S107" s="190"/>
      <c r="T107" s="190"/>
      <c r="U107" s="194"/>
      <c r="V107" s="188" t="e">
        <f>VLOOKUP($G107&amp;V$60,申込確認シート!$E$1:$F$200,2,FALSE)</f>
        <v>#N/A</v>
      </c>
      <c r="W107" s="188"/>
      <c r="X107" s="188"/>
      <c r="Y107" s="188"/>
      <c r="Z107" s="188" t="e">
        <f>VLOOKUP($G107&amp;Z$60,申込確認シート!$E$1:$F$200,2,FALSE)</f>
        <v>#N/A</v>
      </c>
      <c r="AA107" s="188"/>
      <c r="AB107" s="188"/>
      <c r="AC107" s="188"/>
      <c r="AD107" s="188" t="e">
        <f>VLOOKUP($G107&amp;AD$60,申込確認シート!$E$1:$F$200,2,FALSE)</f>
        <v>#N/A</v>
      </c>
      <c r="AE107" s="188"/>
      <c r="AF107" s="188"/>
      <c r="AG107" s="188"/>
      <c r="AH107" s="188" t="e">
        <f>VLOOKUP($G107&amp;AH$60,申込確認シート!$E$1:$F$200,2,FALSE)</f>
        <v>#N/A</v>
      </c>
      <c r="AI107" s="188"/>
      <c r="AJ107" s="188"/>
      <c r="AK107" s="188"/>
      <c r="AL107" s="188" t="e">
        <f>VLOOKUP($G107&amp;AL$60,申込確認シート!$E$1:$F$200,2,FALSE)</f>
        <v>#N/A</v>
      </c>
      <c r="AM107" s="188"/>
      <c r="AN107" s="188"/>
      <c r="AO107" s="188"/>
      <c r="AP107" s="188" t="e">
        <f>VLOOKUP($G107&amp;AP$60,申込確認シート!$E$1:$F$200,2,FALSE)</f>
        <v>#N/A</v>
      </c>
      <c r="AQ107" s="188"/>
      <c r="AR107" s="188"/>
      <c r="AS107" s="188"/>
      <c r="AT107" s="188" t="e">
        <f>VLOOKUP($G107&amp;AT$60,申込確認シート!$E$1:$F$200,2,FALSE)</f>
        <v>#N/A</v>
      </c>
      <c r="AU107" s="188"/>
      <c r="AV107" s="188"/>
      <c r="AW107" s="188"/>
      <c r="AX107" s="188" t="e">
        <f>VLOOKUP($G107&amp;AX$60,申込確認シート!$E$1:$F$200,2,FALSE)</f>
        <v>#N/A</v>
      </c>
      <c r="AY107" s="188"/>
      <c r="AZ107" s="188"/>
      <c r="BA107" s="188"/>
      <c r="BB107" s="188" t="e">
        <f>VLOOKUP($G107&amp;BB$60,申込確認シート!$E$1:$F$200,2,FALSE)</f>
        <v>#N/A</v>
      </c>
      <c r="BC107" s="188"/>
      <c r="BD107" s="188"/>
      <c r="BE107" s="188"/>
      <c r="BF107" s="188" t="e">
        <f>VLOOKUP($G107&amp;BF$60,申込確認シート!$E$1:$F$200,2,FALSE)</f>
        <v>#N/A</v>
      </c>
      <c r="BG107" s="188"/>
      <c r="BH107" s="188"/>
      <c r="BI107" s="188"/>
      <c r="BJ107" s="188" t="e">
        <f>VLOOKUP($G107&amp;BJ$60,申込確認シート!$E$1:$F$200,2,FALSE)</f>
        <v>#N/A</v>
      </c>
      <c r="BK107" s="188"/>
      <c r="BL107" s="188"/>
      <c r="BM107" s="188"/>
      <c r="BN107" s="188" t="e">
        <f>VLOOKUP($G107&amp;BN$60,申込確認シート!$E$1:$F$200,2,FALSE)</f>
        <v>#N/A</v>
      </c>
      <c r="BO107" s="188"/>
      <c r="BP107" s="188"/>
      <c r="BQ107" s="188"/>
      <c r="BR107" s="188" t="e">
        <f>VLOOKUP($G107&amp;BR$60,申込確認シート!$E$1:$F$200,2,FALSE)</f>
        <v>#N/A</v>
      </c>
      <c r="BS107" s="188"/>
      <c r="BT107" s="188"/>
      <c r="BU107" s="188"/>
      <c r="BV107" s="189" t="e">
        <f>VLOOKUP($G107&amp;BV$60,申込確認シート!$E$1:$F$200,2,FALSE)</f>
        <v>#N/A</v>
      </c>
      <c r="BW107" s="190"/>
      <c r="BX107" s="190"/>
      <c r="BY107" s="190"/>
      <c r="BZ107" s="172">
        <f>COUNTIF(申込確認シート!$C$1:$C$200,G107)</f>
        <v>0</v>
      </c>
      <c r="CA107" s="172"/>
      <c r="CB107" s="172"/>
      <c r="CC107" s="172"/>
      <c r="CD107" s="50"/>
      <c r="CE107" s="50"/>
      <c r="CF107" s="50"/>
      <c r="CG107" s="50"/>
      <c r="CH107" s="50"/>
      <c r="CI107" s="50"/>
      <c r="CJ107" s="50"/>
      <c r="CK107" s="40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37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</row>
    <row r="108" spans="1:244" s="47" customFormat="1" ht="9.75" customHeight="1">
      <c r="A108" s="216"/>
      <c r="B108" s="216"/>
      <c r="C108" s="216"/>
      <c r="D108" s="209">
        <v>24</v>
      </c>
      <c r="E108" s="209"/>
      <c r="F108" s="209"/>
      <c r="G108" s="194" t="e">
        <f t="shared" si="227"/>
        <v>#N/A</v>
      </c>
      <c r="H108" s="290"/>
      <c r="I108" s="290"/>
      <c r="J108" s="290"/>
      <c r="K108" s="290"/>
      <c r="L108" s="290"/>
      <c r="M108" s="290"/>
      <c r="N108" s="290"/>
      <c r="O108" s="290"/>
      <c r="P108" s="290"/>
      <c r="Q108" s="189"/>
      <c r="R108" s="190" t="e">
        <f>VLOOKUP($G108&amp;R$60,申込確認シート!$E$1:$F$200,2,FALSE)</f>
        <v>#N/A</v>
      </c>
      <c r="S108" s="190"/>
      <c r="T108" s="190"/>
      <c r="U108" s="194"/>
      <c r="V108" s="188" t="e">
        <f>VLOOKUP($G108&amp;V$60,申込確認シート!$E$1:$F$200,2,FALSE)</f>
        <v>#N/A</v>
      </c>
      <c r="W108" s="188"/>
      <c r="X108" s="188"/>
      <c r="Y108" s="188"/>
      <c r="Z108" s="188" t="e">
        <f>VLOOKUP($G108&amp;Z$60,申込確認シート!$E$1:$F$200,2,FALSE)</f>
        <v>#N/A</v>
      </c>
      <c r="AA108" s="188"/>
      <c r="AB108" s="188"/>
      <c r="AC108" s="188"/>
      <c r="AD108" s="188" t="e">
        <f>VLOOKUP($G108&amp;AD$60,申込確認シート!$E$1:$F$200,2,FALSE)</f>
        <v>#N/A</v>
      </c>
      <c r="AE108" s="188"/>
      <c r="AF108" s="188"/>
      <c r="AG108" s="188"/>
      <c r="AH108" s="188" t="e">
        <f>VLOOKUP($G108&amp;AH$60,申込確認シート!$E$1:$F$200,2,FALSE)</f>
        <v>#N/A</v>
      </c>
      <c r="AI108" s="188"/>
      <c r="AJ108" s="188"/>
      <c r="AK108" s="188"/>
      <c r="AL108" s="188" t="e">
        <f>VLOOKUP($G108&amp;AL$60,申込確認シート!$E$1:$F$200,2,FALSE)</f>
        <v>#N/A</v>
      </c>
      <c r="AM108" s="188"/>
      <c r="AN108" s="188"/>
      <c r="AO108" s="188"/>
      <c r="AP108" s="188" t="e">
        <f>VLOOKUP($G108&amp;AP$60,申込確認シート!$E$1:$F$200,2,FALSE)</f>
        <v>#N/A</v>
      </c>
      <c r="AQ108" s="188"/>
      <c r="AR108" s="188"/>
      <c r="AS108" s="188"/>
      <c r="AT108" s="188" t="e">
        <f>VLOOKUP($G108&amp;AT$60,申込確認シート!$E$1:$F$200,2,FALSE)</f>
        <v>#N/A</v>
      </c>
      <c r="AU108" s="188"/>
      <c r="AV108" s="188"/>
      <c r="AW108" s="188"/>
      <c r="AX108" s="188" t="e">
        <f>VLOOKUP($G108&amp;AX$60,申込確認シート!$E$1:$F$200,2,FALSE)</f>
        <v>#N/A</v>
      </c>
      <c r="AY108" s="188"/>
      <c r="AZ108" s="188"/>
      <c r="BA108" s="188"/>
      <c r="BB108" s="188" t="e">
        <f>VLOOKUP($G108&amp;BB$60,申込確認シート!$E$1:$F$200,2,FALSE)</f>
        <v>#N/A</v>
      </c>
      <c r="BC108" s="188"/>
      <c r="BD108" s="188"/>
      <c r="BE108" s="188"/>
      <c r="BF108" s="188" t="e">
        <f>VLOOKUP($G108&amp;BF$60,申込確認シート!$E$1:$F$200,2,FALSE)</f>
        <v>#N/A</v>
      </c>
      <c r="BG108" s="188"/>
      <c r="BH108" s="188"/>
      <c r="BI108" s="188"/>
      <c r="BJ108" s="188" t="e">
        <f>VLOOKUP($G108&amp;BJ$60,申込確認シート!$E$1:$F$200,2,FALSE)</f>
        <v>#N/A</v>
      </c>
      <c r="BK108" s="188"/>
      <c r="BL108" s="188"/>
      <c r="BM108" s="188"/>
      <c r="BN108" s="188" t="e">
        <f>VLOOKUP($G108&amp;BN$60,申込確認シート!$E$1:$F$200,2,FALSE)</f>
        <v>#N/A</v>
      </c>
      <c r="BO108" s="188"/>
      <c r="BP108" s="188"/>
      <c r="BQ108" s="188"/>
      <c r="BR108" s="188" t="e">
        <f>VLOOKUP($G108&amp;BR$60,申込確認シート!$E$1:$F$200,2,FALSE)</f>
        <v>#N/A</v>
      </c>
      <c r="BS108" s="188"/>
      <c r="BT108" s="188"/>
      <c r="BU108" s="188"/>
      <c r="BV108" s="189" t="e">
        <f>VLOOKUP($G108&amp;BV$60,申込確認シート!$E$1:$F$200,2,FALSE)</f>
        <v>#N/A</v>
      </c>
      <c r="BW108" s="190"/>
      <c r="BX108" s="190"/>
      <c r="BY108" s="190"/>
      <c r="BZ108" s="172">
        <f>COUNTIF(申込確認シート!$C$1:$C$200,G108)</f>
        <v>0</v>
      </c>
      <c r="CA108" s="172"/>
      <c r="CB108" s="172"/>
      <c r="CC108" s="172"/>
      <c r="CD108" s="50"/>
      <c r="CE108" s="50"/>
      <c r="CF108" s="50"/>
      <c r="CG108" s="50"/>
      <c r="CH108" s="50"/>
      <c r="CI108" s="50"/>
      <c r="CJ108" s="50"/>
      <c r="CK108" s="40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37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</row>
    <row r="109" spans="1:244" s="47" customFormat="1" ht="4.5" customHeight="1">
      <c r="A109" s="44"/>
      <c r="B109" s="44"/>
      <c r="C109" s="44"/>
      <c r="D109" s="44"/>
      <c r="E109" s="44"/>
      <c r="F109" s="44"/>
      <c r="G109" s="44"/>
      <c r="H109" s="44"/>
      <c r="I109" s="154"/>
      <c r="J109" s="154"/>
      <c r="K109" s="154"/>
      <c r="L109" s="155"/>
      <c r="M109" s="155"/>
      <c r="N109" s="155"/>
      <c r="O109" s="156"/>
      <c r="P109" s="156"/>
      <c r="Q109" s="156"/>
      <c r="R109" s="156"/>
      <c r="S109" s="156"/>
      <c r="T109" s="156"/>
      <c r="U109" s="156"/>
      <c r="V109" s="157"/>
      <c r="W109" s="157"/>
      <c r="X109" s="157"/>
      <c r="Y109" s="157"/>
      <c r="Z109" s="157"/>
      <c r="AA109" s="157"/>
      <c r="AB109" s="44"/>
      <c r="AC109" s="157"/>
      <c r="AD109" s="157"/>
      <c r="AE109" s="157"/>
      <c r="AF109" s="157"/>
      <c r="AG109" s="157"/>
      <c r="AH109" s="157"/>
      <c r="AI109" s="157"/>
      <c r="AJ109" s="157"/>
      <c r="AK109" s="44"/>
      <c r="AL109" s="157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41"/>
      <c r="BX109" s="41"/>
      <c r="BY109" s="41"/>
      <c r="BZ109" s="41"/>
      <c r="CA109" s="138"/>
      <c r="CB109" s="138"/>
      <c r="CC109" s="138"/>
      <c r="CD109" s="50"/>
      <c r="CE109" s="50"/>
      <c r="CF109" s="50"/>
      <c r="CG109" s="50"/>
      <c r="CH109" s="50"/>
      <c r="CI109" s="50"/>
      <c r="CJ109" s="50"/>
      <c r="CK109" s="40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37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</row>
    <row r="110" spans="1:244" s="47" customFormat="1" ht="9.75" customHeight="1" thickBot="1">
      <c r="A110" s="1"/>
      <c r="B110" s="1"/>
      <c r="C110" s="12"/>
      <c r="D110" s="14"/>
      <c r="E110" s="37"/>
      <c r="F110" s="37"/>
      <c r="G110" s="37"/>
      <c r="H110" s="37"/>
      <c r="I110" s="37"/>
      <c r="J110" s="193">
        <v>1</v>
      </c>
      <c r="K110" s="193"/>
      <c r="L110" s="193"/>
      <c r="M110" s="92"/>
      <c r="N110" s="92"/>
      <c r="O110" s="92"/>
      <c r="P110" s="92"/>
      <c r="Q110" s="92"/>
      <c r="R110" s="92"/>
      <c r="S110" s="92"/>
      <c r="T110" s="92"/>
      <c r="U110" s="191" t="s">
        <v>665</v>
      </c>
      <c r="V110" s="191"/>
      <c r="W110" s="191"/>
      <c r="X110" s="191"/>
      <c r="Y110" s="192"/>
      <c r="Z110" s="291">
        <v>1</v>
      </c>
      <c r="AA110" s="291"/>
      <c r="AB110" s="291"/>
      <c r="AC110" s="291"/>
      <c r="AD110" s="291">
        <v>2</v>
      </c>
      <c r="AE110" s="291"/>
      <c r="AF110" s="291"/>
      <c r="AG110" s="291"/>
      <c r="AH110" s="291">
        <v>3</v>
      </c>
      <c r="AI110" s="291"/>
      <c r="AJ110" s="291"/>
      <c r="AK110" s="291"/>
      <c r="AL110" s="291">
        <v>4</v>
      </c>
      <c r="AM110" s="291"/>
      <c r="AN110" s="291"/>
      <c r="AO110" s="291"/>
      <c r="AP110" s="291">
        <v>5</v>
      </c>
      <c r="AQ110" s="291"/>
      <c r="AR110" s="291"/>
      <c r="AS110" s="291"/>
      <c r="AT110" s="291">
        <v>6</v>
      </c>
      <c r="AU110" s="291"/>
      <c r="AV110" s="291"/>
      <c r="AW110" s="291"/>
      <c r="AX110" s="37"/>
      <c r="AY110" s="37"/>
      <c r="AZ110" s="40"/>
      <c r="BA110" s="191" t="s">
        <v>666</v>
      </c>
      <c r="BB110" s="191"/>
      <c r="BC110" s="191"/>
      <c r="BD110" s="191"/>
      <c r="BE110" s="191"/>
      <c r="BF110" s="292">
        <v>1</v>
      </c>
      <c r="BG110" s="292"/>
      <c r="BH110" s="292"/>
      <c r="BI110" s="292"/>
      <c r="BJ110" s="292">
        <v>2</v>
      </c>
      <c r="BK110" s="292"/>
      <c r="BL110" s="292"/>
      <c r="BM110" s="292"/>
      <c r="BN110" s="292">
        <v>3</v>
      </c>
      <c r="BO110" s="292"/>
      <c r="BP110" s="292"/>
      <c r="BQ110" s="292"/>
      <c r="BR110" s="292">
        <v>4</v>
      </c>
      <c r="BS110" s="292"/>
      <c r="BT110" s="292"/>
      <c r="BU110" s="292"/>
      <c r="BV110" s="292">
        <v>5</v>
      </c>
      <c r="BW110" s="292"/>
      <c r="BX110" s="292"/>
      <c r="BY110" s="292"/>
      <c r="BZ110" s="292">
        <v>6</v>
      </c>
      <c r="CA110" s="292"/>
      <c r="CB110" s="292"/>
      <c r="CC110" s="292"/>
      <c r="CD110" s="50"/>
      <c r="CE110" s="50"/>
      <c r="CF110" s="50"/>
      <c r="CG110" s="50"/>
      <c r="CH110" s="50"/>
      <c r="CI110" s="50"/>
      <c r="CJ110" s="50"/>
      <c r="CK110" s="40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37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</row>
    <row r="111" spans="1:244" s="47" customFormat="1" ht="9.75" customHeight="1">
      <c r="A111" s="178" t="s">
        <v>685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80"/>
      <c r="T111" s="15"/>
      <c r="U111" s="176" t="s">
        <v>72</v>
      </c>
      <c r="V111" s="176"/>
      <c r="W111" s="176"/>
      <c r="X111" s="176"/>
      <c r="Y111" s="176"/>
      <c r="Z111" s="169" t="e">
        <f>VLOOKUP($U111&amp;Z$110,申込確認シート!$E$121:$F$160,2,FALSE)</f>
        <v>#N/A</v>
      </c>
      <c r="AA111" s="169"/>
      <c r="AB111" s="169"/>
      <c r="AC111" s="173"/>
      <c r="AD111" s="167" t="e">
        <f>VLOOKUP($U111&amp;AD$110,申込確認シート!$E$121:$F$160,2,FALSE)</f>
        <v>#N/A</v>
      </c>
      <c r="AE111" s="167"/>
      <c r="AF111" s="167"/>
      <c r="AG111" s="167"/>
      <c r="AH111" s="167" t="e">
        <f>VLOOKUP($U111&amp;AH$110,申込確認シート!$E$121:$F$160,2,FALSE)</f>
        <v>#N/A</v>
      </c>
      <c r="AI111" s="167"/>
      <c r="AJ111" s="167"/>
      <c r="AK111" s="167"/>
      <c r="AL111" s="167" t="e">
        <f>VLOOKUP($U111&amp;AL$110,申込確認シート!$E$121:$F$160,2,FALSE)</f>
        <v>#N/A</v>
      </c>
      <c r="AM111" s="167"/>
      <c r="AN111" s="167"/>
      <c r="AO111" s="167"/>
      <c r="AP111" s="167" t="e">
        <f>VLOOKUP($U111&amp;AP$110,申込確認シート!$E$121:$F$160,2,FALSE)</f>
        <v>#N/A</v>
      </c>
      <c r="AQ111" s="167"/>
      <c r="AR111" s="167"/>
      <c r="AS111" s="167"/>
      <c r="AT111" s="168" t="e">
        <f>VLOOKUP($U111&amp;AT$110,申込確認シート!$E$121:$F$160,2,FALSE)</f>
        <v>#N/A</v>
      </c>
      <c r="AU111" s="169"/>
      <c r="AV111" s="169"/>
      <c r="AW111" s="169"/>
      <c r="AX111" s="37"/>
      <c r="AY111" s="37"/>
      <c r="AZ111" s="40"/>
      <c r="BA111" s="176" t="s">
        <v>72</v>
      </c>
      <c r="BB111" s="176"/>
      <c r="BC111" s="176"/>
      <c r="BD111" s="176"/>
      <c r="BE111" s="176"/>
      <c r="BF111" s="169" t="e">
        <f>VLOOKUP($BA111&amp;BF$110,申込確認シート!$E$161:$F$200,2,FALSE)</f>
        <v>#N/A</v>
      </c>
      <c r="BG111" s="169"/>
      <c r="BH111" s="169"/>
      <c r="BI111" s="173"/>
      <c r="BJ111" s="167" t="e">
        <f>VLOOKUP($BA111&amp;BJ$110,申込確認シート!$E$161:$F$200,2,FALSE)</f>
        <v>#N/A</v>
      </c>
      <c r="BK111" s="167"/>
      <c r="BL111" s="167"/>
      <c r="BM111" s="167"/>
      <c r="BN111" s="167" t="e">
        <f>VLOOKUP($BA111&amp;BN$110,申込確認シート!$E$161:$F$200,2,FALSE)</f>
        <v>#N/A</v>
      </c>
      <c r="BO111" s="167"/>
      <c r="BP111" s="167"/>
      <c r="BQ111" s="167"/>
      <c r="BR111" s="167" t="e">
        <f>VLOOKUP($BA111&amp;BR$110,申込確認シート!$E$161:$F$200,2,FALSE)</f>
        <v>#N/A</v>
      </c>
      <c r="BS111" s="167"/>
      <c r="BT111" s="167"/>
      <c r="BU111" s="167"/>
      <c r="BV111" s="167" t="e">
        <f>VLOOKUP($BA111&amp;BV$110,申込確認シート!$E$161:$F$200,2,FALSE)</f>
        <v>#N/A</v>
      </c>
      <c r="BW111" s="167"/>
      <c r="BX111" s="167"/>
      <c r="BY111" s="167"/>
      <c r="BZ111" s="168" t="e">
        <f>VLOOKUP($BA111&amp;BZ$110,申込確認シート!$E$161:$F$200,2,FALSE)</f>
        <v>#N/A</v>
      </c>
      <c r="CA111" s="169"/>
      <c r="CB111" s="169"/>
      <c r="CC111" s="169"/>
      <c r="CD111" s="50"/>
      <c r="CE111" s="50"/>
      <c r="CF111" s="50"/>
      <c r="CG111" s="50"/>
      <c r="CH111" s="50"/>
      <c r="CI111" s="50"/>
      <c r="CJ111" s="50"/>
      <c r="CK111" s="40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37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</row>
    <row r="112" spans="1:244" s="47" customFormat="1" ht="9.75" customHeight="1">
      <c r="A112" s="18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3"/>
      <c r="T112" s="15"/>
      <c r="U112" s="176" t="s">
        <v>73</v>
      </c>
      <c r="V112" s="176"/>
      <c r="W112" s="176"/>
      <c r="X112" s="176"/>
      <c r="Y112" s="176"/>
      <c r="Z112" s="169" t="e">
        <f>VLOOKUP($U112&amp;Z$110,申込確認シート!$E$121:$F$160,2,FALSE)</f>
        <v>#N/A</v>
      </c>
      <c r="AA112" s="169"/>
      <c r="AB112" s="169"/>
      <c r="AC112" s="173"/>
      <c r="AD112" s="167" t="e">
        <f>VLOOKUP($U112&amp;AD$110,申込確認シート!$E$121:$F$160,2,FALSE)</f>
        <v>#N/A</v>
      </c>
      <c r="AE112" s="167"/>
      <c r="AF112" s="167"/>
      <c r="AG112" s="167"/>
      <c r="AH112" s="167" t="e">
        <f>VLOOKUP($U112&amp;AH$110,申込確認シート!$E$121:$F$160,2,FALSE)</f>
        <v>#N/A</v>
      </c>
      <c r="AI112" s="167"/>
      <c r="AJ112" s="167"/>
      <c r="AK112" s="167"/>
      <c r="AL112" s="167" t="e">
        <f>VLOOKUP($U112&amp;AL$110,申込確認シート!$E$121:$F$160,2,FALSE)</f>
        <v>#N/A</v>
      </c>
      <c r="AM112" s="167"/>
      <c r="AN112" s="167"/>
      <c r="AO112" s="167"/>
      <c r="AP112" s="167" t="e">
        <f>VLOOKUP($U112&amp;AP$110,申込確認シート!$E$121:$F$160,2,FALSE)</f>
        <v>#N/A</v>
      </c>
      <c r="AQ112" s="167"/>
      <c r="AR112" s="167"/>
      <c r="AS112" s="167"/>
      <c r="AT112" s="168" t="e">
        <f>VLOOKUP($U112&amp;AT$110,申込確認シート!$E$121:$F$160,2,FALSE)</f>
        <v>#N/A</v>
      </c>
      <c r="AU112" s="169"/>
      <c r="AV112" s="169"/>
      <c r="AW112" s="169"/>
      <c r="AX112" s="37"/>
      <c r="AY112" s="37"/>
      <c r="AZ112" s="40"/>
      <c r="BA112" s="176" t="s">
        <v>73</v>
      </c>
      <c r="BB112" s="176"/>
      <c r="BC112" s="176"/>
      <c r="BD112" s="176"/>
      <c r="BE112" s="176"/>
      <c r="BF112" s="169" t="e">
        <f>VLOOKUP($BA112&amp;BF$110,申込確認シート!$E$161:$F$200,2,FALSE)</f>
        <v>#N/A</v>
      </c>
      <c r="BG112" s="169"/>
      <c r="BH112" s="169"/>
      <c r="BI112" s="173"/>
      <c r="BJ112" s="167" t="e">
        <f>VLOOKUP($BA112&amp;BJ$110,申込確認シート!$E$161:$F$200,2,FALSE)</f>
        <v>#N/A</v>
      </c>
      <c r="BK112" s="167"/>
      <c r="BL112" s="167"/>
      <c r="BM112" s="167"/>
      <c r="BN112" s="167" t="e">
        <f>VLOOKUP($BA112&amp;BN$110,申込確認シート!$E$161:$F$200,2,FALSE)</f>
        <v>#N/A</v>
      </c>
      <c r="BO112" s="167"/>
      <c r="BP112" s="167"/>
      <c r="BQ112" s="167"/>
      <c r="BR112" s="167" t="e">
        <f>VLOOKUP($BA112&amp;BR$110,申込確認シート!$E$161:$F$200,2,FALSE)</f>
        <v>#N/A</v>
      </c>
      <c r="BS112" s="167"/>
      <c r="BT112" s="167"/>
      <c r="BU112" s="167"/>
      <c r="BV112" s="167" t="e">
        <f>VLOOKUP($BA112&amp;BV$110,申込確認シート!$E$161:$F$200,2,FALSE)</f>
        <v>#N/A</v>
      </c>
      <c r="BW112" s="167"/>
      <c r="BX112" s="167"/>
      <c r="BY112" s="167"/>
      <c r="BZ112" s="168" t="e">
        <f>VLOOKUP($BA112&amp;BZ$110,申込確認シート!$E$161:$F$200,2,FALSE)</f>
        <v>#N/A</v>
      </c>
      <c r="CA112" s="169"/>
      <c r="CB112" s="169"/>
      <c r="CC112" s="169"/>
      <c r="CD112" s="50"/>
      <c r="CE112" s="50"/>
      <c r="CF112" s="50"/>
      <c r="CG112" s="50"/>
      <c r="CH112" s="50"/>
      <c r="CI112" s="50"/>
      <c r="CJ112" s="50"/>
      <c r="CK112" s="40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37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</row>
    <row r="113" spans="1:244" s="47" customFormat="1" ht="9.75" customHeight="1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3"/>
      <c r="T113" s="15"/>
      <c r="U113" s="176" t="s">
        <v>74</v>
      </c>
      <c r="V113" s="176"/>
      <c r="W113" s="176"/>
      <c r="X113" s="176"/>
      <c r="Y113" s="176"/>
      <c r="Z113" s="169" t="e">
        <f>VLOOKUP($U113&amp;Z$110,申込確認シート!$E$121:$F$160,2,FALSE)</f>
        <v>#N/A</v>
      </c>
      <c r="AA113" s="169"/>
      <c r="AB113" s="169"/>
      <c r="AC113" s="173"/>
      <c r="AD113" s="167" t="e">
        <f>VLOOKUP($U113&amp;AD$110,申込確認シート!$E$121:$F$160,2,FALSE)</f>
        <v>#N/A</v>
      </c>
      <c r="AE113" s="167"/>
      <c r="AF113" s="167"/>
      <c r="AG113" s="167"/>
      <c r="AH113" s="167" t="e">
        <f>VLOOKUP($U113&amp;AH$110,申込確認シート!$E$121:$F$160,2,FALSE)</f>
        <v>#N/A</v>
      </c>
      <c r="AI113" s="167"/>
      <c r="AJ113" s="167"/>
      <c r="AK113" s="167"/>
      <c r="AL113" s="167" t="e">
        <f>VLOOKUP($U113&amp;AL$110,申込確認シート!$E$121:$F$160,2,FALSE)</f>
        <v>#N/A</v>
      </c>
      <c r="AM113" s="167"/>
      <c r="AN113" s="167"/>
      <c r="AO113" s="167"/>
      <c r="AP113" s="167" t="e">
        <f>VLOOKUP($U113&amp;AP$110,申込確認シート!$E$121:$F$160,2,FALSE)</f>
        <v>#N/A</v>
      </c>
      <c r="AQ113" s="167"/>
      <c r="AR113" s="167"/>
      <c r="AS113" s="167"/>
      <c r="AT113" s="168" t="e">
        <f>VLOOKUP($U113&amp;AT$110,申込確認シート!$E$121:$F$160,2,FALSE)</f>
        <v>#N/A</v>
      </c>
      <c r="AU113" s="169"/>
      <c r="AV113" s="169"/>
      <c r="AW113" s="169"/>
      <c r="AX113" s="37"/>
      <c r="AY113" s="37"/>
      <c r="AZ113" s="40"/>
      <c r="BA113" s="176" t="s">
        <v>74</v>
      </c>
      <c r="BB113" s="176"/>
      <c r="BC113" s="176"/>
      <c r="BD113" s="176"/>
      <c r="BE113" s="176"/>
      <c r="BF113" s="169" t="e">
        <f>VLOOKUP($BA113&amp;BF$110,申込確認シート!$E$161:$F$200,2,FALSE)</f>
        <v>#N/A</v>
      </c>
      <c r="BG113" s="169"/>
      <c r="BH113" s="169"/>
      <c r="BI113" s="173"/>
      <c r="BJ113" s="167" t="e">
        <f>VLOOKUP($BA113&amp;BJ$110,申込確認シート!$E$161:$F$200,2,FALSE)</f>
        <v>#N/A</v>
      </c>
      <c r="BK113" s="167"/>
      <c r="BL113" s="167"/>
      <c r="BM113" s="167"/>
      <c r="BN113" s="167" t="e">
        <f>VLOOKUP($BA113&amp;BN$110,申込確認シート!$E$161:$F$200,2,FALSE)</f>
        <v>#N/A</v>
      </c>
      <c r="BO113" s="167"/>
      <c r="BP113" s="167"/>
      <c r="BQ113" s="167"/>
      <c r="BR113" s="167" t="e">
        <f>VLOOKUP($BA113&amp;BR$110,申込確認シート!$E$161:$F$200,2,FALSE)</f>
        <v>#N/A</v>
      </c>
      <c r="BS113" s="167"/>
      <c r="BT113" s="167"/>
      <c r="BU113" s="167"/>
      <c r="BV113" s="167" t="e">
        <f>VLOOKUP($BA113&amp;BV$110,申込確認シート!$E$161:$F$200,2,FALSE)</f>
        <v>#N/A</v>
      </c>
      <c r="BW113" s="167"/>
      <c r="BX113" s="167"/>
      <c r="BY113" s="167"/>
      <c r="BZ113" s="168" t="e">
        <f>VLOOKUP($BA113&amp;BZ$110,申込確認シート!$E$161:$F$200,2,FALSE)</f>
        <v>#N/A</v>
      </c>
      <c r="CA113" s="169"/>
      <c r="CB113" s="169"/>
      <c r="CC113" s="169"/>
      <c r="CD113" s="50"/>
      <c r="CE113" s="50"/>
      <c r="CF113" s="50"/>
      <c r="CG113" s="50"/>
      <c r="CH113" s="50"/>
      <c r="CI113" s="50"/>
      <c r="CJ113" s="50"/>
      <c r="CK113" s="40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37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</row>
    <row r="114" spans="1:244" s="47" customFormat="1" ht="9.75" customHeight="1">
      <c r="A114" s="181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3"/>
      <c r="T114" s="91"/>
      <c r="U114" s="176" t="s">
        <v>260</v>
      </c>
      <c r="V114" s="176"/>
      <c r="W114" s="176"/>
      <c r="X114" s="176"/>
      <c r="Y114" s="176"/>
      <c r="Z114" s="169" t="e">
        <f>VLOOKUP($U114&amp;Z$110,申込確認シート!$E$121:$F$160,2,FALSE)</f>
        <v>#N/A</v>
      </c>
      <c r="AA114" s="169"/>
      <c r="AB114" s="169"/>
      <c r="AC114" s="173"/>
      <c r="AD114" s="167" t="e">
        <f>VLOOKUP($U114&amp;AD$110,申込確認シート!$E$121:$F$160,2,FALSE)</f>
        <v>#N/A</v>
      </c>
      <c r="AE114" s="167"/>
      <c r="AF114" s="167"/>
      <c r="AG114" s="167"/>
      <c r="AH114" s="167" t="e">
        <f>VLOOKUP($U114&amp;AH$110,申込確認シート!$E$121:$F$160,2,FALSE)</f>
        <v>#N/A</v>
      </c>
      <c r="AI114" s="167"/>
      <c r="AJ114" s="167"/>
      <c r="AK114" s="167"/>
      <c r="AL114" s="167" t="e">
        <f>VLOOKUP($U114&amp;AL$110,申込確認シート!$E$121:$F$160,2,FALSE)</f>
        <v>#N/A</v>
      </c>
      <c r="AM114" s="167"/>
      <c r="AN114" s="167"/>
      <c r="AO114" s="167"/>
      <c r="AP114" s="167" t="e">
        <f>VLOOKUP($U114&amp;AP$110,申込確認シート!$E$121:$F$160,2,FALSE)</f>
        <v>#N/A</v>
      </c>
      <c r="AQ114" s="167"/>
      <c r="AR114" s="167"/>
      <c r="AS114" s="167"/>
      <c r="AT114" s="168" t="e">
        <f>VLOOKUP($U114&amp;AT$110,申込確認シート!$E$121:$F$160,2,FALSE)</f>
        <v>#N/A</v>
      </c>
      <c r="AU114" s="169"/>
      <c r="AV114" s="169"/>
      <c r="AW114" s="169"/>
      <c r="AX114" s="37"/>
      <c r="AY114" s="37"/>
      <c r="AZ114" s="40"/>
      <c r="BA114" s="175" t="s">
        <v>75</v>
      </c>
      <c r="BB114" s="175"/>
      <c r="BC114" s="175"/>
      <c r="BD114" s="175"/>
      <c r="BE114" s="175"/>
      <c r="BF114" s="172" t="e">
        <f>VLOOKUP($BA114&amp;BF$110,申込確認シート!$E$161:$F$200,2,FALSE)</f>
        <v>#N/A</v>
      </c>
      <c r="BG114" s="172"/>
      <c r="BH114" s="172"/>
      <c r="BI114" s="174"/>
      <c r="BJ114" s="170" t="e">
        <f>VLOOKUP($BA114&amp;BJ$110,申込確認シート!$E$161:$F$200,2,FALSE)</f>
        <v>#N/A</v>
      </c>
      <c r="BK114" s="170"/>
      <c r="BL114" s="170"/>
      <c r="BM114" s="170"/>
      <c r="BN114" s="170" t="e">
        <f>VLOOKUP($BA114&amp;BN$110,申込確認シート!$E$161:$F$200,2,FALSE)</f>
        <v>#N/A</v>
      </c>
      <c r="BO114" s="170"/>
      <c r="BP114" s="170"/>
      <c r="BQ114" s="170"/>
      <c r="BR114" s="170" t="e">
        <f>VLOOKUP($BA114&amp;BR$110,申込確認シート!$E$161:$F$200,2,FALSE)</f>
        <v>#N/A</v>
      </c>
      <c r="BS114" s="170"/>
      <c r="BT114" s="170"/>
      <c r="BU114" s="170"/>
      <c r="BV114" s="170" t="e">
        <f>VLOOKUP($BA114&amp;BV$110,申込確認シート!$E$161:$F$200,2,FALSE)</f>
        <v>#N/A</v>
      </c>
      <c r="BW114" s="170"/>
      <c r="BX114" s="170"/>
      <c r="BY114" s="170"/>
      <c r="BZ114" s="171" t="e">
        <f>VLOOKUP($BA114&amp;BZ$110,申込確認シート!$E$161:$F$200,2,FALSE)</f>
        <v>#N/A</v>
      </c>
      <c r="CA114" s="172"/>
      <c r="CB114" s="172"/>
      <c r="CC114" s="172"/>
      <c r="CD114" s="50"/>
      <c r="CE114" s="50"/>
      <c r="CF114" s="50"/>
      <c r="CG114" s="50"/>
      <c r="CH114" s="50"/>
      <c r="CI114" s="50"/>
      <c r="CJ114" s="50"/>
      <c r="CK114" s="40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37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</row>
    <row r="115" spans="1:244" s="47" customFormat="1" ht="9.75" customHeight="1">
      <c r="A115" s="181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3"/>
      <c r="T115" s="91"/>
      <c r="U115" s="176" t="s">
        <v>261</v>
      </c>
      <c r="V115" s="176"/>
      <c r="W115" s="176"/>
      <c r="X115" s="176"/>
      <c r="Y115" s="176"/>
      <c r="Z115" s="169" t="e">
        <f>VLOOKUP($U115&amp;Z$110,申込確認シート!$E$121:$F$160,2,FALSE)</f>
        <v>#N/A</v>
      </c>
      <c r="AA115" s="169"/>
      <c r="AB115" s="169"/>
      <c r="AC115" s="173"/>
      <c r="AD115" s="167" t="e">
        <f>VLOOKUP($U115&amp;AD$110,申込確認シート!$E$121:$F$160,2,FALSE)</f>
        <v>#N/A</v>
      </c>
      <c r="AE115" s="167"/>
      <c r="AF115" s="167"/>
      <c r="AG115" s="167"/>
      <c r="AH115" s="167" t="e">
        <f>VLOOKUP($U115&amp;AH$110,申込確認シート!$E$121:$F$160,2,FALSE)</f>
        <v>#N/A</v>
      </c>
      <c r="AI115" s="167"/>
      <c r="AJ115" s="167"/>
      <c r="AK115" s="167"/>
      <c r="AL115" s="167" t="e">
        <f>VLOOKUP($U115&amp;AL$110,申込確認シート!$E$121:$F$160,2,FALSE)</f>
        <v>#N/A</v>
      </c>
      <c r="AM115" s="167"/>
      <c r="AN115" s="167"/>
      <c r="AO115" s="167"/>
      <c r="AP115" s="167" t="e">
        <f>VLOOKUP($U115&amp;AP$110,申込確認シート!$E$121:$F$160,2,FALSE)</f>
        <v>#N/A</v>
      </c>
      <c r="AQ115" s="167"/>
      <c r="AR115" s="167"/>
      <c r="AS115" s="167"/>
      <c r="AT115" s="168" t="e">
        <f>VLOOKUP($U115&amp;AT$110,申込確認シート!$E$121:$F$160,2,FALSE)</f>
        <v>#N/A</v>
      </c>
      <c r="AU115" s="169"/>
      <c r="AV115" s="169"/>
      <c r="AW115" s="169"/>
      <c r="AX115" s="37"/>
      <c r="AY115" s="37"/>
      <c r="AZ115" s="40"/>
      <c r="BA115" s="175" t="s">
        <v>76</v>
      </c>
      <c r="BB115" s="175"/>
      <c r="BC115" s="175"/>
      <c r="BD115" s="175"/>
      <c r="BE115" s="175"/>
      <c r="BF115" s="172" t="e">
        <f>VLOOKUP($BA115&amp;BF$110,申込確認シート!$E$161:$F$200,2,FALSE)</f>
        <v>#N/A</v>
      </c>
      <c r="BG115" s="172"/>
      <c r="BH115" s="172"/>
      <c r="BI115" s="174"/>
      <c r="BJ115" s="170" t="e">
        <f>VLOOKUP($BA115&amp;BJ$110,申込確認シート!$E$161:$F$200,2,FALSE)</f>
        <v>#N/A</v>
      </c>
      <c r="BK115" s="170"/>
      <c r="BL115" s="170"/>
      <c r="BM115" s="170"/>
      <c r="BN115" s="170" t="e">
        <f>VLOOKUP($BA115&amp;BN$110,申込確認シート!$E$161:$F$200,2,FALSE)</f>
        <v>#N/A</v>
      </c>
      <c r="BO115" s="170"/>
      <c r="BP115" s="170"/>
      <c r="BQ115" s="170"/>
      <c r="BR115" s="170" t="e">
        <f>VLOOKUP($BA115&amp;BR$110,申込確認シート!$E$161:$F$200,2,FALSE)</f>
        <v>#N/A</v>
      </c>
      <c r="BS115" s="170"/>
      <c r="BT115" s="170"/>
      <c r="BU115" s="170"/>
      <c r="BV115" s="170" t="e">
        <f>VLOOKUP($BA115&amp;BV$110,申込確認シート!$E$161:$F$200,2,FALSE)</f>
        <v>#N/A</v>
      </c>
      <c r="BW115" s="170"/>
      <c r="BX115" s="170"/>
      <c r="BY115" s="170"/>
      <c r="BZ115" s="171" t="e">
        <f>VLOOKUP($BA115&amp;BZ$110,申込確認シート!$E$161:$F$200,2,FALSE)</f>
        <v>#N/A</v>
      </c>
      <c r="CA115" s="172"/>
      <c r="CB115" s="172"/>
      <c r="CC115" s="172"/>
      <c r="CD115" s="50"/>
      <c r="CE115" s="50"/>
      <c r="CF115" s="50"/>
      <c r="CG115" s="50"/>
      <c r="CH115" s="50"/>
      <c r="CI115" s="50"/>
      <c r="CJ115" s="50"/>
      <c r="CK115" s="40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37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s="47" customFormat="1" ht="9.75" customHeight="1">
      <c r="A116" s="181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3"/>
      <c r="T116" s="91"/>
      <c r="U116" s="176" t="s">
        <v>262</v>
      </c>
      <c r="V116" s="176"/>
      <c r="W116" s="176"/>
      <c r="X116" s="176"/>
      <c r="Y116" s="176"/>
      <c r="Z116" s="169" t="e">
        <f>VLOOKUP($U116&amp;Z$110,申込確認シート!$E$121:$F$160,2,FALSE)</f>
        <v>#N/A</v>
      </c>
      <c r="AA116" s="169"/>
      <c r="AB116" s="169"/>
      <c r="AC116" s="173"/>
      <c r="AD116" s="167" t="e">
        <f>VLOOKUP($U116&amp;AD$110,申込確認シート!$E$121:$F$160,2,FALSE)</f>
        <v>#N/A</v>
      </c>
      <c r="AE116" s="167"/>
      <c r="AF116" s="167"/>
      <c r="AG116" s="167"/>
      <c r="AH116" s="167" t="e">
        <f>VLOOKUP($U116&amp;AH$110,申込確認シート!$E$121:$F$160,2,FALSE)</f>
        <v>#N/A</v>
      </c>
      <c r="AI116" s="167"/>
      <c r="AJ116" s="167"/>
      <c r="AK116" s="167"/>
      <c r="AL116" s="167" t="e">
        <f>VLOOKUP($U116&amp;AL$110,申込確認シート!$E$121:$F$160,2,FALSE)</f>
        <v>#N/A</v>
      </c>
      <c r="AM116" s="167"/>
      <c r="AN116" s="167"/>
      <c r="AO116" s="167"/>
      <c r="AP116" s="167" t="e">
        <f>VLOOKUP($U116&amp;AP$110,申込確認シート!$E$121:$F$160,2,FALSE)</f>
        <v>#N/A</v>
      </c>
      <c r="AQ116" s="167"/>
      <c r="AR116" s="167"/>
      <c r="AS116" s="167"/>
      <c r="AT116" s="168" t="e">
        <f>VLOOKUP($U116&amp;AT$110,申込確認シート!$E$121:$F$160,2,FALSE)</f>
        <v>#N/A</v>
      </c>
      <c r="AU116" s="169"/>
      <c r="AV116" s="169"/>
      <c r="AW116" s="169"/>
      <c r="AX116" s="37"/>
      <c r="AY116" s="37"/>
      <c r="AZ116" s="40"/>
      <c r="BA116" s="175" t="s">
        <v>77</v>
      </c>
      <c r="BB116" s="175"/>
      <c r="BC116" s="175"/>
      <c r="BD116" s="175"/>
      <c r="BE116" s="175"/>
      <c r="BF116" s="172" t="e">
        <f>VLOOKUP($BA116&amp;BF$110,申込確認シート!$E$161:$F$200,2,FALSE)</f>
        <v>#N/A</v>
      </c>
      <c r="BG116" s="172"/>
      <c r="BH116" s="172"/>
      <c r="BI116" s="174"/>
      <c r="BJ116" s="170" t="e">
        <f>VLOOKUP($BA116&amp;BJ$110,申込確認シート!$E$161:$F$200,2,FALSE)</f>
        <v>#N/A</v>
      </c>
      <c r="BK116" s="170"/>
      <c r="BL116" s="170"/>
      <c r="BM116" s="170"/>
      <c r="BN116" s="170" t="e">
        <f>VLOOKUP($BA116&amp;BN$110,申込確認シート!$E$161:$F$200,2,FALSE)</f>
        <v>#N/A</v>
      </c>
      <c r="BO116" s="170"/>
      <c r="BP116" s="170"/>
      <c r="BQ116" s="170"/>
      <c r="BR116" s="170" t="e">
        <f>VLOOKUP($BA116&amp;BR$110,申込確認シート!$E$161:$F$200,2,FALSE)</f>
        <v>#N/A</v>
      </c>
      <c r="BS116" s="170"/>
      <c r="BT116" s="170"/>
      <c r="BU116" s="170"/>
      <c r="BV116" s="170" t="e">
        <f>VLOOKUP($BA116&amp;BV$110,申込確認シート!$E$161:$F$200,2,FALSE)</f>
        <v>#N/A</v>
      </c>
      <c r="BW116" s="170"/>
      <c r="BX116" s="170"/>
      <c r="BY116" s="170"/>
      <c r="BZ116" s="171" t="e">
        <f>VLOOKUP($BA116&amp;BZ$110,申込確認シート!$E$161:$F$200,2,FALSE)</f>
        <v>#N/A</v>
      </c>
      <c r="CA116" s="172"/>
      <c r="CB116" s="172"/>
      <c r="CC116" s="172"/>
      <c r="CD116" s="50"/>
      <c r="CE116" s="50"/>
      <c r="CF116" s="50"/>
      <c r="CG116" s="50"/>
      <c r="CH116" s="50"/>
      <c r="CI116" s="50"/>
      <c r="CJ116" s="50"/>
      <c r="CK116" s="40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37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s="47" customFormat="1" ht="9.75" customHeight="1">
      <c r="A117" s="181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3"/>
      <c r="T117" s="158"/>
      <c r="U117" s="175" t="s">
        <v>75</v>
      </c>
      <c r="V117" s="175"/>
      <c r="W117" s="175"/>
      <c r="X117" s="175"/>
      <c r="Y117" s="175"/>
      <c r="Z117" s="172" t="e">
        <f>VLOOKUP($U117&amp;Z$110,申込確認シート!$E$121:$F$160,2,FALSE)</f>
        <v>#N/A</v>
      </c>
      <c r="AA117" s="172"/>
      <c r="AB117" s="172"/>
      <c r="AC117" s="174"/>
      <c r="AD117" s="170" t="e">
        <f>VLOOKUP($U117&amp;AD$110,申込確認シート!$E$121:$F$160,2,FALSE)</f>
        <v>#N/A</v>
      </c>
      <c r="AE117" s="170"/>
      <c r="AF117" s="170"/>
      <c r="AG117" s="170"/>
      <c r="AH117" s="170" t="e">
        <f>VLOOKUP($U117&amp;AH$110,申込確認シート!$E$121:$F$160,2,FALSE)</f>
        <v>#N/A</v>
      </c>
      <c r="AI117" s="170"/>
      <c r="AJ117" s="170"/>
      <c r="AK117" s="170"/>
      <c r="AL117" s="170" t="e">
        <f>VLOOKUP($U117&amp;AL$110,申込確認シート!$E$121:$F$160,2,FALSE)</f>
        <v>#N/A</v>
      </c>
      <c r="AM117" s="170"/>
      <c r="AN117" s="170"/>
      <c r="AO117" s="170"/>
      <c r="AP117" s="170" t="e">
        <f>VLOOKUP($U117&amp;AP$110,申込確認シート!$E$121:$F$160,2,FALSE)</f>
        <v>#N/A</v>
      </c>
      <c r="AQ117" s="170"/>
      <c r="AR117" s="170"/>
      <c r="AS117" s="170"/>
      <c r="AT117" s="171" t="e">
        <f>VLOOKUP($U117&amp;AT$110,申込確認シート!$E$121:$F$160,2,FALSE)</f>
        <v>#N/A</v>
      </c>
      <c r="AU117" s="172"/>
      <c r="AV117" s="172"/>
      <c r="AW117" s="172"/>
      <c r="AX117" s="40"/>
      <c r="AY117" s="40"/>
      <c r="AZ117" s="40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6"/>
      <c r="BW117" s="136"/>
      <c r="BX117" s="136"/>
      <c r="BY117" s="136"/>
      <c r="BZ117" s="136"/>
      <c r="CA117" s="137"/>
      <c r="CB117" s="137"/>
      <c r="CC117" s="137"/>
      <c r="CD117" s="50"/>
      <c r="CE117" s="50"/>
      <c r="CF117" s="50"/>
      <c r="CG117" s="50"/>
      <c r="CH117" s="50"/>
      <c r="CI117" s="50"/>
      <c r="CJ117" s="50"/>
      <c r="CK117" s="40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37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s="47" customFormat="1" ht="9.75" customHeight="1">
      <c r="A118" s="181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3"/>
      <c r="T118" s="158"/>
      <c r="U118" s="175" t="s">
        <v>76</v>
      </c>
      <c r="V118" s="175"/>
      <c r="W118" s="175"/>
      <c r="X118" s="175"/>
      <c r="Y118" s="175"/>
      <c r="Z118" s="172" t="e">
        <f>VLOOKUP($U118&amp;Z$110,申込確認シート!$E$121:$F$160,2,FALSE)</f>
        <v>#N/A</v>
      </c>
      <c r="AA118" s="172"/>
      <c r="AB118" s="172"/>
      <c r="AC118" s="174"/>
      <c r="AD118" s="170" t="e">
        <f>VLOOKUP($U118&amp;AD$110,申込確認シート!$E$121:$F$160,2,FALSE)</f>
        <v>#N/A</v>
      </c>
      <c r="AE118" s="170"/>
      <c r="AF118" s="170"/>
      <c r="AG118" s="170"/>
      <c r="AH118" s="170" t="e">
        <f>VLOOKUP($U118&amp;AH$110,申込確認シート!$E$121:$F$160,2,FALSE)</f>
        <v>#N/A</v>
      </c>
      <c r="AI118" s="170"/>
      <c r="AJ118" s="170"/>
      <c r="AK118" s="170"/>
      <c r="AL118" s="170" t="e">
        <f>VLOOKUP($U118&amp;AL$110,申込確認シート!$E$121:$F$160,2,FALSE)</f>
        <v>#N/A</v>
      </c>
      <c r="AM118" s="170"/>
      <c r="AN118" s="170"/>
      <c r="AO118" s="170"/>
      <c r="AP118" s="170" t="e">
        <f>VLOOKUP($U118&amp;AP$110,申込確認シート!$E$121:$F$160,2,FALSE)</f>
        <v>#N/A</v>
      </c>
      <c r="AQ118" s="170"/>
      <c r="AR118" s="170"/>
      <c r="AS118" s="170"/>
      <c r="AT118" s="171" t="e">
        <f>VLOOKUP($U118&amp;AT$110,申込確認シート!$E$121:$F$160,2,FALSE)</f>
        <v>#N/A</v>
      </c>
      <c r="AU118" s="172"/>
      <c r="AV118" s="172"/>
      <c r="AW118" s="172"/>
      <c r="AX118" s="193"/>
      <c r="AY118" s="193"/>
      <c r="AZ118" s="193"/>
      <c r="BA118" s="193">
        <v>6</v>
      </c>
      <c r="BB118" s="193"/>
      <c r="BC118" s="193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38"/>
      <c r="CB118" s="138"/>
      <c r="CC118" s="138"/>
      <c r="CD118" s="50"/>
      <c r="CE118" s="50"/>
      <c r="CF118" s="50"/>
      <c r="CG118" s="50"/>
      <c r="CH118" s="50"/>
      <c r="CI118" s="50"/>
      <c r="CJ118" s="50"/>
      <c r="CK118" s="40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37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s="47" customFormat="1" ht="9.75" customHeight="1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3"/>
      <c r="T119" s="158"/>
      <c r="U119" s="175" t="s">
        <v>77</v>
      </c>
      <c r="V119" s="175"/>
      <c r="W119" s="175"/>
      <c r="X119" s="175"/>
      <c r="Y119" s="175"/>
      <c r="Z119" s="172" t="e">
        <f>VLOOKUP($U119&amp;Z$110,申込確認シート!$E$121:$F$160,2,FALSE)</f>
        <v>#N/A</v>
      </c>
      <c r="AA119" s="172"/>
      <c r="AB119" s="172"/>
      <c r="AC119" s="174"/>
      <c r="AD119" s="170" t="e">
        <f>VLOOKUP($U119&amp;AD$110,申込確認シート!$E$121:$F$160,2,FALSE)</f>
        <v>#N/A</v>
      </c>
      <c r="AE119" s="170"/>
      <c r="AF119" s="170"/>
      <c r="AG119" s="170"/>
      <c r="AH119" s="170" t="e">
        <f>VLOOKUP($U119&amp;AH$110,申込確認シート!$E$121:$F$160,2,FALSE)</f>
        <v>#N/A</v>
      </c>
      <c r="AI119" s="170"/>
      <c r="AJ119" s="170"/>
      <c r="AK119" s="170"/>
      <c r="AL119" s="170" t="e">
        <f>VLOOKUP($U119&amp;AL$110,申込確認シート!$E$121:$F$160,2,FALSE)</f>
        <v>#N/A</v>
      </c>
      <c r="AM119" s="170"/>
      <c r="AN119" s="170"/>
      <c r="AO119" s="170"/>
      <c r="AP119" s="170" t="e">
        <f>VLOOKUP($U119&amp;AP$110,申込確認シート!$E$121:$F$160,2,FALSE)</f>
        <v>#N/A</v>
      </c>
      <c r="AQ119" s="170"/>
      <c r="AR119" s="170"/>
      <c r="AS119" s="170"/>
      <c r="AT119" s="171" t="e">
        <f>VLOOKUP($U119&amp;AT$110,申込確認シート!$E$121:$F$160,2,FALSE)</f>
        <v>#N/A</v>
      </c>
      <c r="AU119" s="172"/>
      <c r="AV119" s="172"/>
      <c r="AW119" s="172"/>
      <c r="AX119" s="187"/>
      <c r="AY119" s="187"/>
      <c r="AZ119" s="187"/>
      <c r="BA119" s="187"/>
      <c r="BB119" s="187"/>
      <c r="BC119" s="187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38"/>
      <c r="CB119" s="138"/>
      <c r="CC119" s="138"/>
      <c r="CD119" s="50"/>
      <c r="CE119" s="50"/>
      <c r="CF119" s="50"/>
      <c r="CG119" s="50"/>
      <c r="CH119" s="50"/>
      <c r="CI119" s="50"/>
      <c r="CJ119" s="50"/>
      <c r="CK119" s="40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37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s="47" customFormat="1" ht="9.75" customHeight="1">
      <c r="A120" s="181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3"/>
      <c r="T120" s="158"/>
      <c r="U120" s="175" t="s">
        <v>263</v>
      </c>
      <c r="V120" s="175"/>
      <c r="W120" s="175"/>
      <c r="X120" s="175"/>
      <c r="Y120" s="175"/>
      <c r="Z120" s="172" t="e">
        <f>VLOOKUP($U120&amp;Z$110,申込確認シート!$E$121:$F$160,2,FALSE)</f>
        <v>#N/A</v>
      </c>
      <c r="AA120" s="172"/>
      <c r="AB120" s="172"/>
      <c r="AC120" s="174"/>
      <c r="AD120" s="170" t="e">
        <f>VLOOKUP($U120&amp;AD$110,申込確認シート!$E$121:$F$160,2,FALSE)</f>
        <v>#N/A</v>
      </c>
      <c r="AE120" s="170"/>
      <c r="AF120" s="170"/>
      <c r="AG120" s="170"/>
      <c r="AH120" s="170" t="e">
        <f>VLOOKUP($U120&amp;AH$110,申込確認シート!$E$121:$F$160,2,FALSE)</f>
        <v>#N/A</v>
      </c>
      <c r="AI120" s="170"/>
      <c r="AJ120" s="170"/>
      <c r="AK120" s="170"/>
      <c r="AL120" s="170" t="e">
        <f>VLOOKUP($U120&amp;AL$110,申込確認シート!$E$121:$F$160,2,FALSE)</f>
        <v>#N/A</v>
      </c>
      <c r="AM120" s="170"/>
      <c r="AN120" s="170"/>
      <c r="AO120" s="170"/>
      <c r="AP120" s="170" t="e">
        <f>VLOOKUP($U120&amp;AP$110,申込確認シート!$E$121:$F$160,2,FALSE)</f>
        <v>#N/A</v>
      </c>
      <c r="AQ120" s="170"/>
      <c r="AR120" s="170"/>
      <c r="AS120" s="170"/>
      <c r="AT120" s="171" t="e">
        <f>VLOOKUP($U120&amp;AT$110,申込確認シート!$E$121:$F$160,2,FALSE)</f>
        <v>#N/A</v>
      </c>
      <c r="AU120" s="172"/>
      <c r="AV120" s="172"/>
      <c r="AW120" s="172"/>
      <c r="AX120" s="15"/>
      <c r="AY120" s="15"/>
      <c r="AZ120" s="15"/>
      <c r="BA120" s="187"/>
      <c r="BB120" s="187"/>
      <c r="BC120" s="187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38"/>
      <c r="CB120" s="138"/>
      <c r="CC120" s="138"/>
      <c r="CD120" s="50"/>
      <c r="CE120" s="50"/>
      <c r="CF120" s="50"/>
      <c r="CG120" s="50"/>
      <c r="CH120" s="50"/>
      <c r="CI120" s="50"/>
      <c r="CJ120" s="50"/>
      <c r="CK120" s="40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37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s="47" customFormat="1" ht="9.75" customHeight="1">
      <c r="A121" s="181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3"/>
      <c r="T121" s="158"/>
      <c r="U121" s="175" t="s">
        <v>264</v>
      </c>
      <c r="V121" s="175"/>
      <c r="W121" s="175"/>
      <c r="X121" s="175"/>
      <c r="Y121" s="175"/>
      <c r="Z121" s="172" t="e">
        <f>VLOOKUP($U121&amp;Z$110,申込確認シート!$E$121:$F$160,2,FALSE)</f>
        <v>#N/A</v>
      </c>
      <c r="AA121" s="172"/>
      <c r="AB121" s="172"/>
      <c r="AC121" s="174"/>
      <c r="AD121" s="170" t="e">
        <f>VLOOKUP($U121&amp;AD$110,申込確認シート!$E$121:$F$160,2,FALSE)</f>
        <v>#N/A</v>
      </c>
      <c r="AE121" s="170"/>
      <c r="AF121" s="170"/>
      <c r="AG121" s="170"/>
      <c r="AH121" s="170" t="e">
        <f>VLOOKUP($U121&amp;AH$110,申込確認シート!$E$121:$F$160,2,FALSE)</f>
        <v>#N/A</v>
      </c>
      <c r="AI121" s="170"/>
      <c r="AJ121" s="170"/>
      <c r="AK121" s="170"/>
      <c r="AL121" s="170" t="e">
        <f>VLOOKUP($U121&amp;AL$110,申込確認シート!$E$121:$F$160,2,FALSE)</f>
        <v>#N/A</v>
      </c>
      <c r="AM121" s="170"/>
      <c r="AN121" s="170"/>
      <c r="AO121" s="170"/>
      <c r="AP121" s="170" t="e">
        <f>VLOOKUP($U121&amp;AP$110,申込確認シート!$E$121:$F$160,2,FALSE)</f>
        <v>#N/A</v>
      </c>
      <c r="AQ121" s="170"/>
      <c r="AR121" s="170"/>
      <c r="AS121" s="170"/>
      <c r="AT121" s="171" t="e">
        <f>VLOOKUP($U121&amp;AT$110,申込確認シート!$E$121:$F$160,2,FALSE)</f>
        <v>#N/A</v>
      </c>
      <c r="AU121" s="172"/>
      <c r="AV121" s="172"/>
      <c r="AW121" s="172"/>
      <c r="AX121" s="15"/>
      <c r="AY121" s="15"/>
      <c r="AZ121" s="15"/>
      <c r="BA121" s="187"/>
      <c r="BB121" s="187"/>
      <c r="BC121" s="187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38"/>
      <c r="CB121" s="138"/>
      <c r="CC121" s="138"/>
      <c r="CD121" s="50"/>
      <c r="CE121" s="50"/>
      <c r="CF121" s="50"/>
      <c r="CG121" s="50"/>
      <c r="CH121" s="50"/>
      <c r="CI121" s="50"/>
      <c r="CJ121" s="50"/>
      <c r="CK121" s="40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37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s="47" customFormat="1" ht="9.75" customHeight="1" thickBot="1">
      <c r="A122" s="184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6"/>
      <c r="T122" s="157"/>
      <c r="U122" s="175" t="s">
        <v>265</v>
      </c>
      <c r="V122" s="175"/>
      <c r="W122" s="175"/>
      <c r="X122" s="175"/>
      <c r="Y122" s="175"/>
      <c r="Z122" s="172" t="e">
        <f>VLOOKUP($U122&amp;Z$110,申込確認シート!$E$121:$F$160,2,FALSE)</f>
        <v>#N/A</v>
      </c>
      <c r="AA122" s="172"/>
      <c r="AB122" s="172"/>
      <c r="AC122" s="174"/>
      <c r="AD122" s="170" t="e">
        <f>VLOOKUP($U122&amp;AD$110,申込確認シート!$E$121:$F$160,2,FALSE)</f>
        <v>#N/A</v>
      </c>
      <c r="AE122" s="170"/>
      <c r="AF122" s="170"/>
      <c r="AG122" s="170"/>
      <c r="AH122" s="170" t="e">
        <f>VLOOKUP($U122&amp;AH$110,申込確認シート!$E$121:$F$160,2,FALSE)</f>
        <v>#N/A</v>
      </c>
      <c r="AI122" s="170"/>
      <c r="AJ122" s="170"/>
      <c r="AK122" s="170"/>
      <c r="AL122" s="170" t="e">
        <f>VLOOKUP($U122&amp;AL$110,申込確認シート!$E$121:$F$160,2,FALSE)</f>
        <v>#N/A</v>
      </c>
      <c r="AM122" s="170"/>
      <c r="AN122" s="170"/>
      <c r="AO122" s="170"/>
      <c r="AP122" s="170" t="e">
        <f>VLOOKUP($U122&amp;AP$110,申込確認シート!$E$121:$F$160,2,FALSE)</f>
        <v>#N/A</v>
      </c>
      <c r="AQ122" s="170"/>
      <c r="AR122" s="170"/>
      <c r="AS122" s="170"/>
      <c r="AT122" s="171" t="e">
        <f>VLOOKUP($U122&amp;AT$110,申込確認シート!$E$121:$F$160,2,FALSE)</f>
        <v>#N/A</v>
      </c>
      <c r="AU122" s="172"/>
      <c r="AV122" s="172"/>
      <c r="AW122" s="172"/>
      <c r="AX122" s="91"/>
      <c r="AY122" s="91"/>
      <c r="AZ122" s="91"/>
      <c r="BA122" s="177"/>
      <c r="BB122" s="177"/>
      <c r="BC122" s="177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38"/>
      <c r="CB122" s="138"/>
      <c r="CC122" s="138"/>
      <c r="CD122" s="50"/>
      <c r="CE122" s="50"/>
      <c r="CF122" s="50"/>
      <c r="CG122" s="50"/>
      <c r="CH122" s="50"/>
      <c r="CI122" s="50"/>
      <c r="CJ122" s="50"/>
      <c r="CK122" s="40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37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</row>
    <row r="123" spans="1:244" s="47" customFormat="1" ht="9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9"/>
      <c r="L123" s="59"/>
      <c r="M123" s="59"/>
      <c r="N123" s="59"/>
      <c r="O123" s="59"/>
      <c r="P123" s="59"/>
      <c r="Q123" s="59"/>
      <c r="R123" s="59"/>
      <c r="S123" s="53"/>
      <c r="T123" s="59"/>
      <c r="U123" s="59"/>
      <c r="V123" s="59"/>
      <c r="W123" s="59"/>
      <c r="X123" s="59"/>
      <c r="Y123" s="59"/>
      <c r="Z123" s="59"/>
      <c r="AA123" s="59"/>
      <c r="AB123" s="53"/>
      <c r="AC123" s="59"/>
      <c r="AD123" s="59"/>
      <c r="AE123" s="59"/>
      <c r="AF123" s="59"/>
      <c r="AG123" s="59"/>
      <c r="AH123" s="59"/>
      <c r="AI123" s="59"/>
      <c r="AJ123" s="60"/>
      <c r="AK123" s="56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177"/>
      <c r="BB123" s="177"/>
      <c r="BC123" s="177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50"/>
      <c r="CF123" s="50"/>
      <c r="CG123" s="50"/>
      <c r="CH123" s="50"/>
      <c r="CI123" s="50"/>
      <c r="CJ123" s="50"/>
      <c r="CK123" s="40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37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</row>
    <row r="124" spans="1:244" s="47" customFormat="1" ht="9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9"/>
      <c r="L124" s="59"/>
      <c r="M124" s="59"/>
      <c r="N124" s="59"/>
      <c r="O124" s="59"/>
      <c r="P124" s="59"/>
      <c r="Q124" s="59"/>
      <c r="R124" s="59"/>
      <c r="S124" s="53"/>
      <c r="T124" s="59"/>
      <c r="U124" s="59"/>
      <c r="V124" s="59"/>
      <c r="W124" s="59"/>
      <c r="X124" s="59"/>
      <c r="Y124" s="59"/>
      <c r="Z124" s="59"/>
      <c r="AA124" s="59"/>
      <c r="AB124" s="53"/>
      <c r="AC124" s="59"/>
      <c r="AD124" s="59"/>
      <c r="AE124" s="59"/>
      <c r="AF124" s="59"/>
      <c r="AG124" s="59"/>
      <c r="AH124" s="59"/>
      <c r="AI124" s="59"/>
      <c r="AJ124" s="60"/>
      <c r="AK124" s="56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177"/>
      <c r="BB124" s="177"/>
      <c r="BC124" s="177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50"/>
      <c r="CF124" s="50"/>
      <c r="CG124" s="50"/>
      <c r="CH124" s="50"/>
      <c r="CI124" s="50"/>
      <c r="CJ124" s="50"/>
      <c r="CK124" s="40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37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</row>
    <row r="125" spans="1:244" s="47" customFormat="1" ht="9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9"/>
      <c r="L125" s="59"/>
      <c r="M125" s="59"/>
      <c r="N125" s="59"/>
      <c r="O125" s="59"/>
      <c r="P125" s="59"/>
      <c r="Q125" s="59"/>
      <c r="R125" s="59"/>
      <c r="S125" s="53"/>
      <c r="T125" s="59"/>
      <c r="U125" s="59"/>
      <c r="V125" s="59"/>
      <c r="W125" s="59"/>
      <c r="X125" s="59"/>
      <c r="Y125" s="59"/>
      <c r="Z125" s="59"/>
      <c r="AA125" s="59"/>
      <c r="AB125" s="53"/>
      <c r="AC125" s="59"/>
      <c r="AD125" s="59"/>
      <c r="AE125" s="59"/>
      <c r="AF125" s="59"/>
      <c r="AG125" s="59"/>
      <c r="AH125" s="59"/>
      <c r="AI125" s="59"/>
      <c r="AJ125" s="59"/>
      <c r="AK125" s="53"/>
      <c r="AL125" s="5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50"/>
      <c r="CF125" s="50"/>
      <c r="CG125" s="50"/>
      <c r="CH125" s="50"/>
      <c r="CI125" s="50"/>
      <c r="CJ125" s="50"/>
      <c r="CK125" s="40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37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s="47" customFormat="1" ht="9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9"/>
      <c r="L126" s="59"/>
      <c r="M126" s="59"/>
      <c r="N126" s="59"/>
      <c r="O126" s="59"/>
      <c r="P126" s="59"/>
      <c r="Q126" s="59"/>
      <c r="R126" s="59"/>
      <c r="S126" s="53"/>
      <c r="T126" s="59"/>
      <c r="U126" s="59"/>
      <c r="V126" s="59"/>
      <c r="W126" s="59"/>
      <c r="X126" s="59"/>
      <c r="Y126" s="59"/>
      <c r="Z126" s="59"/>
      <c r="AA126" s="59"/>
      <c r="AB126" s="53"/>
      <c r="AC126" s="59"/>
      <c r="AD126" s="59"/>
      <c r="AE126" s="59"/>
      <c r="AF126" s="59"/>
      <c r="AG126" s="59"/>
      <c r="AH126" s="59"/>
      <c r="AI126" s="59"/>
      <c r="AJ126" s="59"/>
      <c r="AK126" s="53"/>
      <c r="AL126" s="59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50"/>
      <c r="CF126" s="50"/>
      <c r="CG126" s="50"/>
      <c r="CH126" s="50"/>
      <c r="CI126" s="50"/>
      <c r="CJ126" s="50"/>
      <c r="CK126" s="40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37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</row>
    <row r="127" spans="1:244" s="47" customFormat="1" ht="9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9"/>
      <c r="L127" s="59"/>
      <c r="M127" s="59"/>
      <c r="N127" s="59"/>
      <c r="O127" s="59"/>
      <c r="P127" s="59"/>
      <c r="Q127" s="59"/>
      <c r="R127" s="59"/>
      <c r="S127" s="53"/>
      <c r="T127" s="59"/>
      <c r="U127" s="59"/>
      <c r="V127" s="59"/>
      <c r="W127" s="59"/>
      <c r="X127" s="59"/>
      <c r="Y127" s="59"/>
      <c r="Z127" s="59"/>
      <c r="AA127" s="59"/>
      <c r="AB127" s="53"/>
      <c r="AC127" s="59"/>
      <c r="AD127" s="59"/>
      <c r="AE127" s="59"/>
      <c r="AF127" s="59"/>
      <c r="AG127" s="59"/>
      <c r="AH127" s="59"/>
      <c r="AI127" s="59"/>
      <c r="AJ127" s="59"/>
      <c r="AK127" s="53"/>
      <c r="AL127" s="59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50"/>
      <c r="CF127" s="50"/>
      <c r="CG127" s="50"/>
      <c r="CH127" s="50"/>
      <c r="CI127" s="50"/>
      <c r="CJ127" s="50"/>
      <c r="CK127" s="40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37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</row>
    <row r="128" spans="1:244" s="47" customFormat="1" ht="9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9"/>
      <c r="L128" s="59"/>
      <c r="M128" s="59"/>
      <c r="N128" s="59"/>
      <c r="O128" s="59"/>
      <c r="P128" s="59"/>
      <c r="Q128" s="59"/>
      <c r="R128" s="59"/>
      <c r="S128" s="53"/>
      <c r="T128" s="59"/>
      <c r="U128" s="59"/>
      <c r="V128" s="59"/>
      <c r="W128" s="59"/>
      <c r="X128" s="59"/>
      <c r="Y128" s="59"/>
      <c r="Z128" s="59"/>
      <c r="AA128" s="59"/>
      <c r="AB128" s="53"/>
      <c r="AC128" s="59"/>
      <c r="AD128" s="59"/>
      <c r="AE128" s="59"/>
      <c r="AF128" s="59"/>
      <c r="AG128" s="59"/>
      <c r="AH128" s="59"/>
      <c r="AI128" s="59"/>
      <c r="AJ128" s="59"/>
      <c r="AK128" s="53"/>
      <c r="AL128" s="59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50"/>
      <c r="CF128" s="50"/>
      <c r="CG128" s="50"/>
      <c r="CH128" s="50"/>
      <c r="CI128" s="50"/>
      <c r="CJ128" s="50"/>
      <c r="CK128" s="40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37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</row>
    <row r="129" spans="1:244" s="47" customFormat="1" ht="9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9"/>
      <c r="L129" s="59"/>
      <c r="M129" s="59"/>
      <c r="N129" s="59"/>
      <c r="O129" s="59"/>
      <c r="P129" s="59"/>
      <c r="Q129" s="59"/>
      <c r="R129" s="59"/>
      <c r="S129" s="53"/>
      <c r="T129" s="59"/>
      <c r="U129" s="59"/>
      <c r="V129" s="59"/>
      <c r="W129" s="59"/>
      <c r="X129" s="59"/>
      <c r="Y129" s="59"/>
      <c r="Z129" s="59"/>
      <c r="AA129" s="59"/>
      <c r="AB129" s="53"/>
      <c r="AC129" s="59"/>
      <c r="AD129" s="59"/>
      <c r="AE129" s="59"/>
      <c r="AF129" s="59"/>
      <c r="AG129" s="59"/>
      <c r="AH129" s="59"/>
      <c r="AI129" s="59"/>
      <c r="AJ129" s="59"/>
      <c r="AK129" s="53"/>
      <c r="AL129" s="59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50"/>
      <c r="CF129" s="50"/>
      <c r="CG129" s="50"/>
      <c r="CH129" s="50"/>
      <c r="CI129" s="50"/>
      <c r="CJ129" s="50"/>
      <c r="CK129" s="40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37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</row>
    <row r="130" spans="1:244" s="47" customFormat="1" ht="9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9"/>
      <c r="L130" s="59"/>
      <c r="M130" s="59"/>
      <c r="N130" s="59"/>
      <c r="O130" s="59"/>
      <c r="P130" s="59"/>
      <c r="Q130" s="59"/>
      <c r="R130" s="59"/>
      <c r="S130" s="53"/>
      <c r="T130" s="59"/>
      <c r="U130" s="59"/>
      <c r="V130" s="59"/>
      <c r="W130" s="59"/>
      <c r="X130" s="59"/>
      <c r="Y130" s="59"/>
      <c r="Z130" s="59"/>
      <c r="AA130" s="59"/>
      <c r="AB130" s="53"/>
      <c r="AC130" s="59"/>
      <c r="AD130" s="59"/>
      <c r="AE130" s="59"/>
      <c r="AF130" s="59"/>
      <c r="AG130" s="59"/>
      <c r="AH130" s="59"/>
      <c r="AI130" s="59"/>
      <c r="AJ130" s="59"/>
      <c r="AK130" s="53"/>
      <c r="AL130" s="59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50"/>
      <c r="CF130" s="50"/>
      <c r="CG130" s="50"/>
      <c r="CH130" s="50"/>
      <c r="CI130" s="50"/>
      <c r="CJ130" s="50"/>
      <c r="CK130" s="40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37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</row>
    <row r="131" spans="1:244" s="47" customFormat="1" ht="9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9"/>
      <c r="L131" s="59"/>
      <c r="M131" s="59"/>
      <c r="N131" s="59"/>
      <c r="O131" s="59"/>
      <c r="P131" s="59"/>
      <c r="Q131" s="59"/>
      <c r="R131" s="59"/>
      <c r="S131" s="53"/>
      <c r="T131" s="59"/>
      <c r="U131" s="59"/>
      <c r="V131" s="59"/>
      <c r="W131" s="59"/>
      <c r="X131" s="59"/>
      <c r="Y131" s="59"/>
      <c r="Z131" s="59"/>
      <c r="AA131" s="59"/>
      <c r="AB131" s="53"/>
      <c r="AC131" s="59"/>
      <c r="AD131" s="59"/>
      <c r="AE131" s="59"/>
      <c r="AF131" s="59"/>
      <c r="AG131" s="59"/>
      <c r="AH131" s="59"/>
      <c r="AI131" s="59"/>
      <c r="AJ131" s="59"/>
      <c r="AK131" s="53"/>
      <c r="AL131" s="59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50"/>
      <c r="CF131" s="50"/>
      <c r="CG131" s="50"/>
      <c r="CH131" s="50"/>
      <c r="CI131" s="50"/>
      <c r="CJ131" s="50"/>
      <c r="CK131" s="40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37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s="47" customFormat="1" ht="9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9"/>
      <c r="L132" s="59"/>
      <c r="M132" s="59"/>
      <c r="N132" s="59"/>
      <c r="O132" s="59"/>
      <c r="P132" s="59"/>
      <c r="Q132" s="59"/>
      <c r="R132" s="59"/>
      <c r="S132" s="53"/>
      <c r="T132" s="59"/>
      <c r="U132" s="59"/>
      <c r="V132" s="59"/>
      <c r="W132" s="59"/>
      <c r="X132" s="59"/>
      <c r="Y132" s="59"/>
      <c r="Z132" s="59"/>
      <c r="AA132" s="59"/>
      <c r="AB132" s="53"/>
      <c r="AC132" s="59"/>
      <c r="AD132" s="59"/>
      <c r="AE132" s="59"/>
      <c r="AF132" s="59"/>
      <c r="AG132" s="59"/>
      <c r="AH132" s="59"/>
      <c r="AI132" s="59"/>
      <c r="AJ132" s="59"/>
      <c r="AK132" s="53"/>
      <c r="AL132" s="59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50"/>
      <c r="CF132" s="50"/>
      <c r="CG132" s="50"/>
      <c r="CH132" s="50"/>
      <c r="CI132" s="50"/>
      <c r="CJ132" s="50"/>
      <c r="CK132" s="40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37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</row>
    <row r="133" spans="1:244" s="47" customFormat="1" ht="9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9"/>
      <c r="L133" s="59"/>
      <c r="M133" s="59"/>
      <c r="N133" s="59"/>
      <c r="O133" s="59"/>
      <c r="P133" s="59"/>
      <c r="Q133" s="59"/>
      <c r="R133" s="59"/>
      <c r="S133" s="53"/>
      <c r="T133" s="59"/>
      <c r="U133" s="59"/>
      <c r="V133" s="59"/>
      <c r="W133" s="59"/>
      <c r="X133" s="59"/>
      <c r="Y133" s="59"/>
      <c r="Z133" s="59"/>
      <c r="AA133" s="59"/>
      <c r="AB133" s="53"/>
      <c r="AC133" s="59"/>
      <c r="AD133" s="59"/>
      <c r="AE133" s="59"/>
      <c r="AF133" s="59"/>
      <c r="AG133" s="59"/>
      <c r="AH133" s="59"/>
      <c r="AI133" s="59"/>
      <c r="AJ133" s="59"/>
      <c r="AK133" s="53"/>
      <c r="AL133" s="59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50"/>
      <c r="CF133" s="50"/>
      <c r="CG133" s="50"/>
      <c r="CH133" s="50"/>
      <c r="CI133" s="50"/>
      <c r="CJ133" s="50"/>
      <c r="CK133" s="40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37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</row>
    <row r="134" spans="1:244" s="47" customFormat="1" ht="9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9"/>
      <c r="L134" s="59"/>
      <c r="M134" s="59"/>
      <c r="N134" s="59"/>
      <c r="O134" s="59"/>
      <c r="P134" s="59"/>
      <c r="Q134" s="59"/>
      <c r="R134" s="59"/>
      <c r="S134" s="53"/>
      <c r="T134" s="59"/>
      <c r="U134" s="59"/>
      <c r="V134" s="59"/>
      <c r="W134" s="59"/>
      <c r="X134" s="59"/>
      <c r="Y134" s="59"/>
      <c r="Z134" s="59"/>
      <c r="AA134" s="59"/>
      <c r="AB134" s="53"/>
      <c r="AC134" s="59"/>
      <c r="AD134" s="59"/>
      <c r="AE134" s="59"/>
      <c r="AF134" s="59"/>
      <c r="AG134" s="59"/>
      <c r="AH134" s="59"/>
      <c r="AI134" s="59"/>
      <c r="AJ134" s="59"/>
      <c r="AK134" s="53"/>
      <c r="AL134" s="59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50"/>
      <c r="CF134" s="50"/>
      <c r="CG134" s="50"/>
      <c r="CH134" s="50"/>
      <c r="CI134" s="50"/>
      <c r="CJ134" s="50"/>
      <c r="CK134" s="40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37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</row>
    <row r="135" spans="1:244" s="47" customFormat="1" ht="9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9"/>
      <c r="L135" s="59"/>
      <c r="M135" s="59"/>
      <c r="N135" s="59"/>
      <c r="O135" s="59"/>
      <c r="P135" s="59"/>
      <c r="Q135" s="59"/>
      <c r="R135" s="59"/>
      <c r="S135" s="53"/>
      <c r="T135" s="59"/>
      <c r="U135" s="59"/>
      <c r="V135" s="59"/>
      <c r="W135" s="59"/>
      <c r="X135" s="59"/>
      <c r="Y135" s="59"/>
      <c r="Z135" s="59"/>
      <c r="AA135" s="59"/>
      <c r="AB135" s="53"/>
      <c r="AC135" s="59"/>
      <c r="AD135" s="59"/>
      <c r="AE135" s="59"/>
      <c r="AF135" s="59"/>
      <c r="AG135" s="59"/>
      <c r="AH135" s="59"/>
      <c r="AI135" s="59"/>
      <c r="AJ135" s="59"/>
      <c r="AK135" s="53"/>
      <c r="AL135" s="59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50"/>
      <c r="CF135" s="50"/>
      <c r="CG135" s="50"/>
      <c r="CH135" s="50"/>
      <c r="CI135" s="50"/>
      <c r="CJ135" s="50"/>
      <c r="CK135" s="40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37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</row>
    <row r="136" spans="1:244" s="47" customFormat="1" ht="9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9"/>
      <c r="L136" s="59"/>
      <c r="M136" s="59"/>
      <c r="N136" s="59"/>
      <c r="O136" s="59"/>
      <c r="P136" s="59"/>
      <c r="Q136" s="59"/>
      <c r="R136" s="59"/>
      <c r="S136" s="53"/>
      <c r="T136" s="59"/>
      <c r="U136" s="59"/>
      <c r="V136" s="59"/>
      <c r="W136" s="59"/>
      <c r="X136" s="59"/>
      <c r="Y136" s="59"/>
      <c r="Z136" s="59"/>
      <c r="AA136" s="59"/>
      <c r="AB136" s="53"/>
      <c r="AC136" s="59"/>
      <c r="AD136" s="59"/>
      <c r="AE136" s="59"/>
      <c r="AF136" s="59"/>
      <c r="AG136" s="59"/>
      <c r="AH136" s="59"/>
      <c r="AI136" s="59"/>
      <c r="AJ136" s="59"/>
      <c r="AK136" s="53"/>
      <c r="AL136" s="59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50"/>
      <c r="CF136" s="50"/>
      <c r="CG136" s="50"/>
      <c r="CH136" s="50"/>
      <c r="CI136" s="50"/>
      <c r="CJ136" s="50"/>
      <c r="CK136" s="40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37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</row>
    <row r="137" spans="1:244" s="47" customFormat="1" ht="9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9"/>
      <c r="L137" s="59"/>
      <c r="M137" s="59"/>
      <c r="N137" s="59"/>
      <c r="O137" s="59"/>
      <c r="P137" s="59"/>
      <c r="Q137" s="59"/>
      <c r="R137" s="59"/>
      <c r="S137" s="53"/>
      <c r="T137" s="59"/>
      <c r="U137" s="59"/>
      <c r="V137" s="59"/>
      <c r="W137" s="59"/>
      <c r="X137" s="59"/>
      <c r="Y137" s="59"/>
      <c r="Z137" s="59"/>
      <c r="AA137" s="59"/>
      <c r="AB137" s="53"/>
      <c r="AC137" s="59"/>
      <c r="AD137" s="59"/>
      <c r="AE137" s="59"/>
      <c r="AF137" s="59"/>
      <c r="AG137" s="59"/>
      <c r="AH137" s="59"/>
      <c r="AI137" s="59"/>
      <c r="AJ137" s="59"/>
      <c r="AK137" s="53"/>
      <c r="AL137" s="59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50"/>
      <c r="CF137" s="50"/>
      <c r="CG137" s="50"/>
      <c r="CH137" s="50"/>
      <c r="CI137" s="50"/>
      <c r="CJ137" s="50"/>
      <c r="CK137" s="40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37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</row>
    <row r="138" spans="1:244" s="47" customFormat="1" ht="9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9"/>
      <c r="L138" s="59"/>
      <c r="M138" s="59"/>
      <c r="N138" s="59"/>
      <c r="O138" s="59"/>
      <c r="P138" s="59"/>
      <c r="Q138" s="59"/>
      <c r="R138" s="59"/>
      <c r="S138" s="53"/>
      <c r="T138" s="59"/>
      <c r="U138" s="59"/>
      <c r="V138" s="59"/>
      <c r="W138" s="59"/>
      <c r="X138" s="59"/>
      <c r="Y138" s="59"/>
      <c r="Z138" s="59"/>
      <c r="AA138" s="59"/>
      <c r="AB138" s="53"/>
      <c r="AC138" s="59"/>
      <c r="AD138" s="59"/>
      <c r="AE138" s="59"/>
      <c r="AF138" s="59"/>
      <c r="AG138" s="59"/>
      <c r="AH138" s="59"/>
      <c r="AI138" s="59"/>
      <c r="AJ138" s="59"/>
      <c r="AK138" s="53"/>
      <c r="AL138" s="59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50"/>
      <c r="CF138" s="50"/>
      <c r="CG138" s="50"/>
      <c r="CH138" s="50"/>
      <c r="CI138" s="50"/>
      <c r="CJ138" s="50"/>
      <c r="CK138" s="40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37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</row>
    <row r="139" spans="1:244" s="47" customFormat="1" ht="9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9"/>
      <c r="L139" s="59"/>
      <c r="M139" s="59"/>
      <c r="N139" s="59"/>
      <c r="O139" s="59"/>
      <c r="P139" s="59"/>
      <c r="Q139" s="59"/>
      <c r="R139" s="59"/>
      <c r="S139" s="53"/>
      <c r="T139" s="59"/>
      <c r="U139" s="59"/>
      <c r="V139" s="59"/>
      <c r="W139" s="59"/>
      <c r="X139" s="59"/>
      <c r="Y139" s="59"/>
      <c r="Z139" s="59"/>
      <c r="AA139" s="59"/>
      <c r="AB139" s="53"/>
      <c r="AC139" s="59"/>
      <c r="AD139" s="59"/>
      <c r="AE139" s="59"/>
      <c r="AF139" s="59"/>
      <c r="AG139" s="59"/>
      <c r="AH139" s="59"/>
      <c r="AI139" s="59"/>
      <c r="AJ139" s="59"/>
      <c r="AK139" s="53"/>
      <c r="AL139" s="59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50"/>
      <c r="CF139" s="50"/>
      <c r="CG139" s="50"/>
      <c r="CH139" s="50"/>
      <c r="CI139" s="50"/>
      <c r="CJ139" s="50"/>
      <c r="CK139" s="40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37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</row>
    <row r="140" spans="1:244" s="47" customFormat="1" ht="9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9"/>
      <c r="L140" s="59"/>
      <c r="M140" s="59"/>
      <c r="N140" s="59"/>
      <c r="O140" s="59"/>
      <c r="P140" s="59"/>
      <c r="Q140" s="59"/>
      <c r="R140" s="59"/>
      <c r="S140" s="53"/>
      <c r="T140" s="59"/>
      <c r="U140" s="59"/>
      <c r="V140" s="59"/>
      <c r="W140" s="59"/>
      <c r="X140" s="59"/>
      <c r="Y140" s="59"/>
      <c r="Z140" s="59"/>
      <c r="AA140" s="59"/>
      <c r="AB140" s="53"/>
      <c r="AC140" s="59"/>
      <c r="AD140" s="59"/>
      <c r="AE140" s="59"/>
      <c r="AF140" s="59"/>
      <c r="AG140" s="59"/>
      <c r="AH140" s="59"/>
      <c r="AI140" s="59"/>
      <c r="AJ140" s="59"/>
      <c r="AK140" s="53"/>
      <c r="AL140" s="59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50"/>
      <c r="CF140" s="50"/>
      <c r="CG140" s="50"/>
      <c r="CH140" s="50"/>
      <c r="CI140" s="50"/>
      <c r="CJ140" s="50"/>
      <c r="CK140" s="40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37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</row>
    <row r="141" spans="1:244" s="47" customFormat="1" ht="9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9"/>
      <c r="L141" s="59"/>
      <c r="M141" s="59"/>
      <c r="N141" s="59"/>
      <c r="O141" s="59"/>
      <c r="P141" s="59"/>
      <c r="Q141" s="59"/>
      <c r="R141" s="59"/>
      <c r="S141" s="53"/>
      <c r="T141" s="59"/>
      <c r="U141" s="59"/>
      <c r="V141" s="59"/>
      <c r="W141" s="59"/>
      <c r="X141" s="59"/>
      <c r="Y141" s="59"/>
      <c r="Z141" s="59"/>
      <c r="AA141" s="59"/>
      <c r="AB141" s="53"/>
      <c r="AC141" s="59"/>
      <c r="AD141" s="59"/>
      <c r="AE141" s="59"/>
      <c r="AF141" s="59"/>
      <c r="AG141" s="59"/>
      <c r="AH141" s="59"/>
      <c r="AI141" s="59"/>
      <c r="AJ141" s="59"/>
      <c r="AK141" s="53"/>
      <c r="AL141" s="59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50"/>
      <c r="CF141" s="50"/>
      <c r="CG141" s="50"/>
      <c r="CH141" s="50"/>
      <c r="CI141" s="50"/>
      <c r="CJ141" s="50"/>
      <c r="CK141" s="40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37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</row>
    <row r="142" spans="1:244" s="47" customFormat="1" ht="9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9"/>
      <c r="L142" s="59"/>
      <c r="M142" s="59"/>
      <c r="N142" s="59"/>
      <c r="O142" s="59"/>
      <c r="P142" s="59"/>
      <c r="Q142" s="59"/>
      <c r="R142" s="59"/>
      <c r="S142" s="53"/>
      <c r="T142" s="59"/>
      <c r="U142" s="59"/>
      <c r="V142" s="59"/>
      <c r="W142" s="59"/>
      <c r="X142" s="59"/>
      <c r="Y142" s="59"/>
      <c r="Z142" s="59"/>
      <c r="AA142" s="59"/>
      <c r="AB142" s="53"/>
      <c r="AC142" s="59"/>
      <c r="AD142" s="59"/>
      <c r="AE142" s="59"/>
      <c r="AF142" s="59"/>
      <c r="AG142" s="59"/>
      <c r="AH142" s="59"/>
      <c r="AI142" s="59"/>
      <c r="AJ142" s="59"/>
      <c r="AK142" s="53"/>
      <c r="AL142" s="59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50"/>
      <c r="CF142" s="50"/>
      <c r="CG142" s="50"/>
      <c r="CH142" s="50"/>
      <c r="CI142" s="50"/>
      <c r="CJ142" s="50"/>
      <c r="CK142" s="40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37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</row>
    <row r="143" spans="1:244" s="47" customFormat="1" ht="9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9"/>
      <c r="L143" s="59"/>
      <c r="M143" s="59"/>
      <c r="N143" s="59"/>
      <c r="O143" s="59"/>
      <c r="P143" s="59"/>
      <c r="Q143" s="59"/>
      <c r="R143" s="59"/>
      <c r="S143" s="53"/>
      <c r="T143" s="59"/>
      <c r="U143" s="59"/>
      <c r="V143" s="59"/>
      <c r="W143" s="59"/>
      <c r="X143" s="59"/>
      <c r="Y143" s="59"/>
      <c r="Z143" s="59"/>
      <c r="AA143" s="59"/>
      <c r="AB143" s="53"/>
      <c r="AC143" s="59"/>
      <c r="AD143" s="59"/>
      <c r="AE143" s="59"/>
      <c r="AF143" s="59"/>
      <c r="AG143" s="59"/>
      <c r="AH143" s="59"/>
      <c r="AI143" s="59"/>
      <c r="AJ143" s="59"/>
      <c r="AK143" s="53"/>
      <c r="AL143" s="59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50"/>
      <c r="CF143" s="50"/>
      <c r="CG143" s="50"/>
      <c r="CH143" s="50"/>
      <c r="CI143" s="50"/>
      <c r="CJ143" s="50"/>
      <c r="CK143" s="40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37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</row>
    <row r="144" spans="1:244" s="47" customFormat="1" ht="9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9"/>
      <c r="L144" s="59"/>
      <c r="M144" s="59"/>
      <c r="N144" s="59"/>
      <c r="O144" s="59"/>
      <c r="P144" s="59"/>
      <c r="Q144" s="59"/>
      <c r="R144" s="59"/>
      <c r="S144" s="53"/>
      <c r="T144" s="59"/>
      <c r="U144" s="59"/>
      <c r="V144" s="59"/>
      <c r="W144" s="59"/>
      <c r="X144" s="59"/>
      <c r="Y144" s="59"/>
      <c r="Z144" s="59"/>
      <c r="AA144" s="59"/>
      <c r="AB144" s="53"/>
      <c r="AC144" s="59"/>
      <c r="AD144" s="59"/>
      <c r="AE144" s="59"/>
      <c r="AF144" s="59"/>
      <c r="AG144" s="59"/>
      <c r="AH144" s="59"/>
      <c r="AI144" s="59"/>
      <c r="AJ144" s="59"/>
      <c r="AK144" s="53"/>
      <c r="AL144" s="59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50"/>
      <c r="CF144" s="50"/>
      <c r="CG144" s="50"/>
      <c r="CH144" s="50"/>
      <c r="CI144" s="50"/>
      <c r="CJ144" s="50"/>
      <c r="CK144" s="40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37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</row>
    <row r="145" spans="1:244" s="47" customFormat="1" ht="9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9"/>
      <c r="L145" s="59"/>
      <c r="M145" s="59"/>
      <c r="N145" s="59"/>
      <c r="O145" s="59"/>
      <c r="P145" s="59"/>
      <c r="Q145" s="59"/>
      <c r="R145" s="59"/>
      <c r="S145" s="53"/>
      <c r="T145" s="59"/>
      <c r="U145" s="59"/>
      <c r="V145" s="59"/>
      <c r="W145" s="59"/>
      <c r="X145" s="59"/>
      <c r="Y145" s="59"/>
      <c r="Z145" s="59"/>
      <c r="AA145" s="59"/>
      <c r="AB145" s="53"/>
      <c r="AC145" s="59"/>
      <c r="AD145" s="59"/>
      <c r="AE145" s="59"/>
      <c r="AF145" s="59"/>
      <c r="AG145" s="59"/>
      <c r="AH145" s="59"/>
      <c r="AI145" s="59"/>
      <c r="AJ145" s="59"/>
      <c r="AK145" s="53"/>
      <c r="AL145" s="59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50"/>
      <c r="CF145" s="50"/>
      <c r="CG145" s="50"/>
      <c r="CH145" s="50"/>
      <c r="CI145" s="50"/>
      <c r="CJ145" s="50"/>
      <c r="CK145" s="40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37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</row>
    <row r="146" spans="1:244" s="47" customFormat="1" ht="9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9"/>
      <c r="L146" s="59"/>
      <c r="M146" s="59"/>
      <c r="N146" s="59"/>
      <c r="O146" s="59"/>
      <c r="P146" s="59"/>
      <c r="Q146" s="59"/>
      <c r="R146" s="59"/>
      <c r="S146" s="53"/>
      <c r="T146" s="59"/>
      <c r="U146" s="59"/>
      <c r="V146" s="59"/>
      <c r="W146" s="59"/>
      <c r="X146" s="59"/>
      <c r="Y146" s="59"/>
      <c r="Z146" s="59"/>
      <c r="AA146" s="59"/>
      <c r="AB146" s="53"/>
      <c r="AC146" s="59"/>
      <c r="AD146" s="59"/>
      <c r="AE146" s="59"/>
      <c r="AF146" s="59"/>
      <c r="AG146" s="59"/>
      <c r="AH146" s="59"/>
      <c r="AI146" s="59"/>
      <c r="AJ146" s="59"/>
      <c r="AK146" s="53"/>
      <c r="AL146" s="59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50"/>
      <c r="CF146" s="50"/>
      <c r="CG146" s="50"/>
      <c r="CH146" s="50"/>
      <c r="CI146" s="50"/>
      <c r="CJ146" s="50"/>
      <c r="CK146" s="40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37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</row>
    <row r="147" spans="1:244" s="47" customFormat="1" ht="9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9"/>
      <c r="L147" s="59"/>
      <c r="M147" s="59"/>
      <c r="N147" s="59"/>
      <c r="O147" s="59"/>
      <c r="P147" s="59"/>
      <c r="Q147" s="59"/>
      <c r="R147" s="59"/>
      <c r="S147" s="53"/>
      <c r="T147" s="59"/>
      <c r="U147" s="59"/>
      <c r="V147" s="59"/>
      <c r="W147" s="59"/>
      <c r="X147" s="59"/>
      <c r="Y147" s="59"/>
      <c r="Z147" s="59"/>
      <c r="AA147" s="59"/>
      <c r="AB147" s="53"/>
      <c r="AC147" s="59"/>
      <c r="AD147" s="59"/>
      <c r="AE147" s="59"/>
      <c r="AF147" s="59"/>
      <c r="AG147" s="59"/>
      <c r="AH147" s="59"/>
      <c r="AI147" s="59"/>
      <c r="AJ147" s="59"/>
      <c r="AK147" s="53"/>
      <c r="AL147" s="59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50"/>
      <c r="CF147" s="50"/>
      <c r="CG147" s="50"/>
      <c r="CH147" s="50"/>
      <c r="CI147" s="50"/>
      <c r="CJ147" s="50"/>
      <c r="CK147" s="40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37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</row>
    <row r="148" spans="1:244" s="47" customFormat="1" ht="9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9"/>
      <c r="L148" s="59"/>
      <c r="M148" s="59"/>
      <c r="N148" s="59"/>
      <c r="O148" s="59"/>
      <c r="P148" s="59"/>
      <c r="Q148" s="59"/>
      <c r="R148" s="59"/>
      <c r="S148" s="53"/>
      <c r="T148" s="59"/>
      <c r="U148" s="59"/>
      <c r="V148" s="59"/>
      <c r="W148" s="59"/>
      <c r="X148" s="59"/>
      <c r="Y148" s="59"/>
      <c r="Z148" s="59"/>
      <c r="AA148" s="59"/>
      <c r="AB148" s="53"/>
      <c r="AC148" s="59"/>
      <c r="AD148" s="59"/>
      <c r="AE148" s="59"/>
      <c r="AF148" s="59"/>
      <c r="AG148" s="59"/>
      <c r="AH148" s="59"/>
      <c r="AI148" s="59"/>
      <c r="AJ148" s="59"/>
      <c r="AK148" s="53"/>
      <c r="AL148" s="59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50"/>
      <c r="CF148" s="50"/>
      <c r="CG148" s="50"/>
      <c r="CH148" s="50"/>
      <c r="CI148" s="50"/>
      <c r="CJ148" s="50"/>
      <c r="CK148" s="40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37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</row>
    <row r="149" spans="1:244" s="47" customFormat="1" ht="9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9"/>
      <c r="L149" s="59"/>
      <c r="M149" s="59"/>
      <c r="N149" s="59"/>
      <c r="O149" s="59"/>
      <c r="P149" s="59"/>
      <c r="Q149" s="59"/>
      <c r="R149" s="59"/>
      <c r="S149" s="53"/>
      <c r="T149" s="59"/>
      <c r="U149" s="59"/>
      <c r="V149" s="59"/>
      <c r="W149" s="59"/>
      <c r="X149" s="59"/>
      <c r="Y149" s="59"/>
      <c r="Z149" s="59"/>
      <c r="AA149" s="59"/>
      <c r="AB149" s="53"/>
      <c r="AC149" s="59"/>
      <c r="AD149" s="59"/>
      <c r="AE149" s="59"/>
      <c r="AF149" s="59"/>
      <c r="AG149" s="59"/>
      <c r="AH149" s="59"/>
      <c r="AI149" s="59"/>
      <c r="AJ149" s="59"/>
      <c r="AK149" s="53"/>
      <c r="AL149" s="59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50"/>
      <c r="CF149" s="50"/>
      <c r="CG149" s="50"/>
      <c r="CH149" s="50"/>
      <c r="CI149" s="50"/>
      <c r="CJ149" s="50"/>
      <c r="CK149" s="40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37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</row>
    <row r="150" spans="1:244" s="47" customFormat="1" ht="9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9"/>
      <c r="L150" s="59"/>
      <c r="M150" s="59"/>
      <c r="N150" s="59"/>
      <c r="O150" s="59"/>
      <c r="P150" s="59"/>
      <c r="Q150" s="59"/>
      <c r="R150" s="59"/>
      <c r="S150" s="53"/>
      <c r="T150" s="59"/>
      <c r="U150" s="59"/>
      <c r="V150" s="59"/>
      <c r="W150" s="59"/>
      <c r="X150" s="59"/>
      <c r="Y150" s="59"/>
      <c r="Z150" s="59"/>
      <c r="AA150" s="59"/>
      <c r="AB150" s="53"/>
      <c r="AC150" s="59"/>
      <c r="AD150" s="59"/>
      <c r="AE150" s="59"/>
      <c r="AF150" s="59"/>
      <c r="AG150" s="59"/>
      <c r="AH150" s="59"/>
      <c r="AI150" s="59"/>
      <c r="AJ150" s="59"/>
      <c r="AK150" s="53"/>
      <c r="AL150" s="59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50"/>
      <c r="CF150" s="50"/>
      <c r="CG150" s="50"/>
      <c r="CH150" s="50"/>
      <c r="CI150" s="50"/>
      <c r="CJ150" s="50"/>
      <c r="CK150" s="40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37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</row>
    <row r="151" spans="1:244" s="47" customFormat="1" ht="9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9"/>
      <c r="L151" s="59"/>
      <c r="M151" s="59"/>
      <c r="N151" s="59"/>
      <c r="O151" s="59"/>
      <c r="P151" s="59"/>
      <c r="Q151" s="59"/>
      <c r="R151" s="59"/>
      <c r="S151" s="53"/>
      <c r="T151" s="59"/>
      <c r="U151" s="59"/>
      <c r="V151" s="59"/>
      <c r="W151" s="59"/>
      <c r="X151" s="59"/>
      <c r="Y151" s="59"/>
      <c r="Z151" s="59"/>
      <c r="AA151" s="59"/>
      <c r="AB151" s="53"/>
      <c r="AC151" s="59"/>
      <c r="AD151" s="59"/>
      <c r="AE151" s="59"/>
      <c r="AF151" s="59"/>
      <c r="AG151" s="59"/>
      <c r="AH151" s="59"/>
      <c r="AI151" s="59"/>
      <c r="AJ151" s="59"/>
      <c r="AK151" s="53"/>
      <c r="AL151" s="59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50"/>
      <c r="CF151" s="50"/>
      <c r="CG151" s="50"/>
      <c r="CH151" s="50"/>
      <c r="CI151" s="50"/>
      <c r="CJ151" s="50"/>
      <c r="CK151" s="40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37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</row>
    <row r="152" spans="1:244" s="47" customFormat="1" ht="9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9"/>
      <c r="L152" s="59"/>
      <c r="M152" s="59"/>
      <c r="N152" s="59"/>
      <c r="O152" s="59"/>
      <c r="P152" s="59"/>
      <c r="Q152" s="59"/>
      <c r="R152" s="59"/>
      <c r="S152" s="53"/>
      <c r="T152" s="59"/>
      <c r="U152" s="59"/>
      <c r="V152" s="59"/>
      <c r="W152" s="59"/>
      <c r="X152" s="59"/>
      <c r="Y152" s="59"/>
      <c r="Z152" s="59"/>
      <c r="AA152" s="59"/>
      <c r="AB152" s="53"/>
      <c r="AC152" s="59"/>
      <c r="AD152" s="59"/>
      <c r="AE152" s="59"/>
      <c r="AF152" s="59"/>
      <c r="AG152" s="59"/>
      <c r="AH152" s="59"/>
      <c r="AI152" s="59"/>
      <c r="AJ152" s="59"/>
      <c r="AK152" s="53"/>
      <c r="AL152" s="59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50"/>
      <c r="CF152" s="50"/>
      <c r="CG152" s="50"/>
      <c r="CH152" s="50"/>
      <c r="CI152" s="50"/>
      <c r="CJ152" s="50"/>
      <c r="CK152" s="40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37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</row>
    <row r="153" spans="1:244" s="47" customFormat="1" ht="9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9"/>
      <c r="L153" s="59"/>
      <c r="M153" s="59"/>
      <c r="N153" s="59"/>
      <c r="O153" s="59"/>
      <c r="P153" s="59"/>
      <c r="Q153" s="59"/>
      <c r="R153" s="59"/>
      <c r="S153" s="53"/>
      <c r="T153" s="59"/>
      <c r="U153" s="59"/>
      <c r="V153" s="59"/>
      <c r="W153" s="59"/>
      <c r="X153" s="59"/>
      <c r="Y153" s="59"/>
      <c r="Z153" s="59"/>
      <c r="AA153" s="59"/>
      <c r="AB153" s="53"/>
      <c r="AC153" s="59"/>
      <c r="AD153" s="59"/>
      <c r="AE153" s="59"/>
      <c r="AF153" s="59"/>
      <c r="AG153" s="59"/>
      <c r="AH153" s="59"/>
      <c r="AI153" s="59"/>
      <c r="AJ153" s="59"/>
      <c r="AK153" s="53"/>
      <c r="AL153" s="59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50"/>
      <c r="CF153" s="50"/>
      <c r="CG153" s="50"/>
      <c r="CH153" s="50"/>
      <c r="CI153" s="50"/>
      <c r="CJ153" s="50"/>
      <c r="CK153" s="40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37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</row>
    <row r="154" spans="1:244" s="47" customFormat="1" ht="9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9"/>
      <c r="L154" s="59"/>
      <c r="M154" s="59"/>
      <c r="N154" s="59"/>
      <c r="O154" s="59"/>
      <c r="P154" s="59"/>
      <c r="Q154" s="59"/>
      <c r="R154" s="59"/>
      <c r="S154" s="53"/>
      <c r="T154" s="59"/>
      <c r="U154" s="59"/>
      <c r="V154" s="59"/>
      <c r="W154" s="59"/>
      <c r="X154" s="59"/>
      <c r="Y154" s="59"/>
      <c r="Z154" s="59"/>
      <c r="AA154" s="59"/>
      <c r="AB154" s="53"/>
      <c r="AC154" s="59"/>
      <c r="AD154" s="59"/>
      <c r="AE154" s="59"/>
      <c r="AF154" s="59"/>
      <c r="AG154" s="59"/>
      <c r="AH154" s="59"/>
      <c r="AI154" s="59"/>
      <c r="AJ154" s="59"/>
      <c r="AK154" s="53"/>
      <c r="AL154" s="59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50"/>
      <c r="CF154" s="50"/>
      <c r="CG154" s="50"/>
      <c r="CH154" s="50"/>
      <c r="CI154" s="50"/>
      <c r="CJ154" s="50"/>
      <c r="CK154" s="40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37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</row>
    <row r="155" spans="1:244" s="47" customFormat="1" ht="9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9"/>
      <c r="L155" s="59"/>
      <c r="M155" s="59"/>
      <c r="N155" s="59"/>
      <c r="O155" s="59"/>
      <c r="P155" s="59"/>
      <c r="Q155" s="59"/>
      <c r="R155" s="59"/>
      <c r="S155" s="53"/>
      <c r="T155" s="59"/>
      <c r="U155" s="59"/>
      <c r="V155" s="59"/>
      <c r="W155" s="59"/>
      <c r="X155" s="59"/>
      <c r="Y155" s="59"/>
      <c r="Z155" s="59"/>
      <c r="AA155" s="59"/>
      <c r="AB155" s="53"/>
      <c r="AC155" s="59"/>
      <c r="AD155" s="59"/>
      <c r="AE155" s="59"/>
      <c r="AF155" s="59"/>
      <c r="AG155" s="59"/>
      <c r="AH155" s="59"/>
      <c r="AI155" s="59"/>
      <c r="AJ155" s="59"/>
      <c r="AK155" s="53"/>
      <c r="AL155" s="59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50"/>
      <c r="CF155" s="50"/>
      <c r="CG155" s="50"/>
      <c r="CH155" s="50"/>
      <c r="CI155" s="50"/>
      <c r="CJ155" s="50"/>
      <c r="CK155" s="40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37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</row>
    <row r="156" spans="1:244" s="47" customFormat="1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9"/>
      <c r="L156" s="59"/>
      <c r="M156" s="59"/>
      <c r="N156" s="59"/>
      <c r="O156" s="59"/>
      <c r="P156" s="59"/>
      <c r="Q156" s="59"/>
      <c r="R156" s="59"/>
      <c r="S156" s="53"/>
      <c r="T156" s="59"/>
      <c r="U156" s="59"/>
      <c r="V156" s="59"/>
      <c r="W156" s="59"/>
      <c r="X156" s="59"/>
      <c r="Y156" s="59"/>
      <c r="Z156" s="59"/>
      <c r="AA156" s="59"/>
      <c r="AB156" s="53"/>
      <c r="AC156" s="59"/>
      <c r="AD156" s="59"/>
      <c r="AE156" s="59"/>
      <c r="AF156" s="59"/>
      <c r="AG156" s="59"/>
      <c r="AH156" s="59"/>
      <c r="AI156" s="59"/>
      <c r="AJ156" s="59"/>
      <c r="AK156" s="53"/>
      <c r="AL156" s="59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50"/>
      <c r="CF156" s="50"/>
      <c r="CG156" s="50"/>
      <c r="CH156" s="50"/>
      <c r="CI156" s="50"/>
      <c r="CJ156" s="50"/>
      <c r="CK156" s="40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37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</row>
    <row r="157" spans="1:244" s="47" customFormat="1" ht="9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9"/>
      <c r="L157" s="59"/>
      <c r="M157" s="59"/>
      <c r="N157" s="59"/>
      <c r="O157" s="59"/>
      <c r="P157" s="59"/>
      <c r="Q157" s="59"/>
      <c r="R157" s="59"/>
      <c r="S157" s="53"/>
      <c r="T157" s="59"/>
      <c r="U157" s="59"/>
      <c r="V157" s="59"/>
      <c r="W157" s="59"/>
      <c r="X157" s="59"/>
      <c r="Y157" s="59"/>
      <c r="Z157" s="59"/>
      <c r="AA157" s="59"/>
      <c r="AB157" s="53"/>
      <c r="AC157" s="59"/>
      <c r="AD157" s="59"/>
      <c r="AE157" s="59"/>
      <c r="AF157" s="59"/>
      <c r="AG157" s="59"/>
      <c r="AH157" s="59"/>
      <c r="AI157" s="59"/>
      <c r="AJ157" s="59"/>
      <c r="AK157" s="53"/>
      <c r="AL157" s="59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50"/>
      <c r="CF157" s="50"/>
      <c r="CG157" s="50"/>
      <c r="CH157" s="50"/>
      <c r="CI157" s="50"/>
      <c r="CJ157" s="50"/>
      <c r="CK157" s="40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37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</row>
    <row r="158" spans="1:244" s="47" customFormat="1" ht="9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9"/>
      <c r="L158" s="59"/>
      <c r="M158" s="59"/>
      <c r="N158" s="59"/>
      <c r="O158" s="59"/>
      <c r="P158" s="59"/>
      <c r="Q158" s="59"/>
      <c r="R158" s="59"/>
      <c r="S158" s="53"/>
      <c r="T158" s="59"/>
      <c r="U158" s="59"/>
      <c r="V158" s="59"/>
      <c r="W158" s="59"/>
      <c r="X158" s="59"/>
      <c r="Y158" s="59"/>
      <c r="Z158" s="59"/>
      <c r="AA158" s="59"/>
      <c r="AB158" s="53"/>
      <c r="AC158" s="59"/>
      <c r="AD158" s="59"/>
      <c r="AE158" s="59"/>
      <c r="AF158" s="59"/>
      <c r="AG158" s="59"/>
      <c r="AH158" s="59"/>
      <c r="AI158" s="59"/>
      <c r="AJ158" s="59"/>
      <c r="AK158" s="53"/>
      <c r="AL158" s="59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50"/>
      <c r="CF158" s="50"/>
      <c r="CG158" s="50"/>
      <c r="CH158" s="50"/>
      <c r="CI158" s="50"/>
      <c r="CJ158" s="50"/>
      <c r="CK158" s="40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37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</row>
    <row r="159" spans="1:244" s="47" customFormat="1" ht="9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9"/>
      <c r="L159" s="59"/>
      <c r="M159" s="59"/>
      <c r="N159" s="59"/>
      <c r="O159" s="59"/>
      <c r="P159" s="59"/>
      <c r="Q159" s="59"/>
      <c r="R159" s="59"/>
      <c r="S159" s="53"/>
      <c r="T159" s="59"/>
      <c r="U159" s="59"/>
      <c r="V159" s="59"/>
      <c r="W159" s="59"/>
      <c r="X159" s="59"/>
      <c r="Y159" s="59"/>
      <c r="Z159" s="59"/>
      <c r="AA159" s="59"/>
      <c r="AB159" s="53"/>
      <c r="AC159" s="59"/>
      <c r="AD159" s="59"/>
      <c r="AE159" s="59"/>
      <c r="AF159" s="59"/>
      <c r="AG159" s="59"/>
      <c r="AH159" s="59"/>
      <c r="AI159" s="59"/>
      <c r="AJ159" s="59"/>
      <c r="AK159" s="53"/>
      <c r="AL159" s="59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50"/>
      <c r="CF159" s="50"/>
      <c r="CG159" s="50"/>
      <c r="CH159" s="50"/>
      <c r="CI159" s="50"/>
      <c r="CJ159" s="50"/>
      <c r="CK159" s="40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2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37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</row>
    <row r="160" spans="1:244" s="47" customFormat="1" ht="9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9"/>
      <c r="L160" s="59"/>
      <c r="M160" s="59"/>
      <c r="N160" s="59"/>
      <c r="O160" s="59"/>
      <c r="P160" s="59"/>
      <c r="Q160" s="59"/>
      <c r="R160" s="59"/>
      <c r="S160" s="53"/>
      <c r="T160" s="59"/>
      <c r="U160" s="59"/>
      <c r="V160" s="59"/>
      <c r="W160" s="59"/>
      <c r="X160" s="59"/>
      <c r="Y160" s="59"/>
      <c r="Z160" s="59"/>
      <c r="AA160" s="59"/>
      <c r="AB160" s="53"/>
      <c r="AC160" s="59"/>
      <c r="AD160" s="59"/>
      <c r="AE160" s="59"/>
      <c r="AF160" s="59"/>
      <c r="AG160" s="59"/>
      <c r="AH160" s="59"/>
      <c r="AI160" s="59"/>
      <c r="AJ160" s="59"/>
      <c r="AK160" s="53"/>
      <c r="AL160" s="59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50"/>
      <c r="CF160" s="50"/>
      <c r="CG160" s="50"/>
      <c r="CH160" s="50"/>
      <c r="CI160" s="50"/>
      <c r="CJ160" s="50"/>
      <c r="CK160" s="40"/>
      <c r="CL160" s="44"/>
      <c r="CM160" s="44"/>
      <c r="CN160" s="44"/>
      <c r="CO160" s="44"/>
      <c r="CP160" s="44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38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</row>
    <row r="161" spans="1:244" s="47" customFormat="1" ht="9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9"/>
      <c r="L161" s="59"/>
      <c r="M161" s="59"/>
      <c r="N161" s="59"/>
      <c r="O161" s="59"/>
      <c r="P161" s="59"/>
      <c r="Q161" s="59"/>
      <c r="R161" s="59"/>
      <c r="S161" s="53"/>
      <c r="T161" s="59"/>
      <c r="U161" s="59"/>
      <c r="V161" s="59"/>
      <c r="W161" s="59"/>
      <c r="X161" s="59"/>
      <c r="Y161" s="59"/>
      <c r="Z161" s="59"/>
      <c r="AA161" s="59"/>
      <c r="AB161" s="53"/>
      <c r="AC161" s="59"/>
      <c r="AD161" s="59"/>
      <c r="AE161" s="59"/>
      <c r="AF161" s="59"/>
      <c r="AG161" s="59"/>
      <c r="AH161" s="59"/>
      <c r="AI161" s="59"/>
      <c r="AJ161" s="59"/>
      <c r="AK161" s="53"/>
      <c r="AL161" s="59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50"/>
      <c r="CF161" s="50"/>
      <c r="CG161" s="50"/>
      <c r="CH161" s="50"/>
      <c r="CI161" s="50"/>
      <c r="CJ161" s="50"/>
      <c r="CK161" s="40"/>
      <c r="CL161" s="44"/>
      <c r="CM161" s="44"/>
      <c r="CN161" s="44"/>
      <c r="CO161" s="44"/>
      <c r="CP161" s="44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38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</row>
    <row r="162" spans="1:244" s="47" customFormat="1" ht="9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9"/>
      <c r="L162" s="59"/>
      <c r="M162" s="59"/>
      <c r="N162" s="59"/>
      <c r="O162" s="59"/>
      <c r="P162" s="59"/>
      <c r="Q162" s="59"/>
      <c r="R162" s="59"/>
      <c r="S162" s="53"/>
      <c r="T162" s="59"/>
      <c r="U162" s="59"/>
      <c r="V162" s="59"/>
      <c r="W162" s="59"/>
      <c r="X162" s="59"/>
      <c r="Y162" s="59"/>
      <c r="Z162" s="59"/>
      <c r="AA162" s="59"/>
      <c r="AB162" s="53"/>
      <c r="AC162" s="59"/>
      <c r="AD162" s="59"/>
      <c r="AE162" s="59"/>
      <c r="AF162" s="59"/>
      <c r="AG162" s="59"/>
      <c r="AH162" s="59"/>
      <c r="AI162" s="59"/>
      <c r="AJ162" s="59"/>
      <c r="AK162" s="53"/>
      <c r="AL162" s="59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50"/>
      <c r="CF162" s="50"/>
      <c r="CG162" s="50"/>
      <c r="CH162" s="50"/>
      <c r="CI162" s="50"/>
      <c r="CJ162" s="50"/>
      <c r="CK162" s="40"/>
      <c r="CL162" s="44"/>
      <c r="CM162" s="44"/>
      <c r="CN162" s="44"/>
      <c r="CO162" s="44"/>
      <c r="CP162" s="44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38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</row>
    <row r="163" spans="1:244" s="53" customFormat="1" ht="9.75" customHeight="1">
      <c r="K163" s="59"/>
      <c r="L163" s="59"/>
      <c r="M163" s="59"/>
      <c r="N163" s="59"/>
      <c r="O163" s="59"/>
      <c r="P163" s="59"/>
      <c r="Q163" s="59"/>
      <c r="R163" s="59"/>
      <c r="T163" s="59"/>
      <c r="U163" s="59"/>
      <c r="V163" s="59"/>
      <c r="W163" s="59"/>
      <c r="X163" s="59"/>
      <c r="Y163" s="59"/>
      <c r="Z163" s="59"/>
      <c r="AA163" s="59"/>
      <c r="AC163" s="59"/>
      <c r="AD163" s="59"/>
      <c r="AE163" s="59"/>
      <c r="AF163" s="59"/>
      <c r="AG163" s="59"/>
      <c r="AH163" s="59"/>
      <c r="AI163" s="59"/>
      <c r="AJ163" s="59"/>
      <c r="AL163" s="59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40"/>
      <c r="CL163" s="44"/>
      <c r="CM163" s="44"/>
      <c r="CN163" s="44"/>
      <c r="CO163" s="44"/>
      <c r="CP163" s="44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38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</row>
    <row r="164" spans="1:244" s="53" customFormat="1" ht="9.75" customHeight="1">
      <c r="K164" s="59"/>
      <c r="L164" s="59"/>
      <c r="M164" s="59"/>
      <c r="N164" s="59"/>
      <c r="O164" s="59"/>
      <c r="P164" s="59"/>
      <c r="Q164" s="59"/>
      <c r="R164" s="59"/>
      <c r="T164" s="59"/>
      <c r="U164" s="59"/>
      <c r="V164" s="59"/>
      <c r="W164" s="59"/>
      <c r="X164" s="59"/>
      <c r="Y164" s="59"/>
      <c r="Z164" s="59"/>
      <c r="AA164" s="59"/>
      <c r="AC164" s="59"/>
      <c r="AD164" s="59"/>
      <c r="AE164" s="59"/>
      <c r="AF164" s="59"/>
      <c r="AG164" s="59"/>
      <c r="AH164" s="59"/>
      <c r="AI164" s="59"/>
      <c r="AJ164" s="59"/>
      <c r="AL164" s="59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40"/>
      <c r="CL164" s="44"/>
      <c r="CM164" s="44"/>
      <c r="CN164" s="44"/>
      <c r="CO164" s="44"/>
      <c r="CP164" s="44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38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</row>
    <row r="165" spans="1:244" s="53" customFormat="1" ht="9.75" customHeight="1">
      <c r="K165" s="59"/>
      <c r="L165" s="59"/>
      <c r="M165" s="59"/>
      <c r="N165" s="59"/>
      <c r="O165" s="59"/>
      <c r="P165" s="59"/>
      <c r="Q165" s="59"/>
      <c r="R165" s="59"/>
      <c r="T165" s="59"/>
      <c r="U165" s="59"/>
      <c r="V165" s="59"/>
      <c r="W165" s="59"/>
      <c r="X165" s="59"/>
      <c r="Y165" s="59"/>
      <c r="Z165" s="59"/>
      <c r="AA165" s="59"/>
      <c r="AC165" s="59"/>
      <c r="AD165" s="59"/>
      <c r="AE165" s="59"/>
      <c r="AF165" s="59"/>
      <c r="AG165" s="59"/>
      <c r="AH165" s="59"/>
      <c r="AI165" s="59"/>
      <c r="AJ165" s="59"/>
      <c r="AL165" s="59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40"/>
      <c r="CL165" s="44"/>
      <c r="CM165" s="44"/>
      <c r="CN165" s="44"/>
      <c r="CO165" s="44"/>
      <c r="CP165" s="44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38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</row>
    <row r="166" spans="1:244" s="53" customFormat="1" ht="9.75" customHeight="1">
      <c r="K166" s="59"/>
      <c r="L166" s="59"/>
      <c r="M166" s="59"/>
      <c r="N166" s="59"/>
      <c r="O166" s="59"/>
      <c r="P166" s="59"/>
      <c r="Q166" s="59"/>
      <c r="R166" s="59"/>
      <c r="T166" s="59"/>
      <c r="U166" s="59"/>
      <c r="V166" s="59"/>
      <c r="W166" s="59"/>
      <c r="X166" s="59"/>
      <c r="Y166" s="59"/>
      <c r="Z166" s="59"/>
      <c r="AA166" s="59"/>
      <c r="AC166" s="59"/>
      <c r="AD166" s="59"/>
      <c r="AE166" s="59"/>
      <c r="AF166" s="59"/>
      <c r="AG166" s="59"/>
      <c r="AH166" s="59"/>
      <c r="AI166" s="59"/>
      <c r="AJ166" s="59"/>
      <c r="AL166" s="59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40"/>
      <c r="CL166" s="44"/>
      <c r="CM166" s="44"/>
      <c r="CN166" s="44"/>
      <c r="CO166" s="44"/>
      <c r="CP166" s="44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38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</row>
    <row r="167" spans="1:244" s="53" customFormat="1" ht="9.75" customHeight="1">
      <c r="K167" s="59"/>
      <c r="L167" s="59"/>
      <c r="M167" s="59"/>
      <c r="N167" s="59"/>
      <c r="O167" s="59"/>
      <c r="P167" s="59"/>
      <c r="Q167" s="59"/>
      <c r="R167" s="59"/>
      <c r="T167" s="59"/>
      <c r="U167" s="59"/>
      <c r="V167" s="59"/>
      <c r="W167" s="59"/>
      <c r="X167" s="59"/>
      <c r="Y167" s="59"/>
      <c r="Z167" s="59"/>
      <c r="AA167" s="59"/>
      <c r="AC167" s="59"/>
      <c r="AD167" s="59"/>
      <c r="AE167" s="59"/>
      <c r="AF167" s="59"/>
      <c r="AG167" s="59"/>
      <c r="AH167" s="59"/>
      <c r="AI167" s="59"/>
      <c r="AJ167" s="59"/>
      <c r="AL167" s="59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40"/>
      <c r="CL167" s="44"/>
      <c r="CM167" s="44"/>
      <c r="CN167" s="44"/>
      <c r="CO167" s="44"/>
      <c r="CP167" s="44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38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</row>
    <row r="168" spans="1:244" s="53" customFormat="1" ht="9.75" customHeight="1">
      <c r="K168" s="59"/>
      <c r="L168" s="59"/>
      <c r="M168" s="59"/>
      <c r="N168" s="59"/>
      <c r="O168" s="59"/>
      <c r="P168" s="59"/>
      <c r="Q168" s="59"/>
      <c r="R168" s="59"/>
      <c r="T168" s="59"/>
      <c r="U168" s="59"/>
      <c r="V168" s="59"/>
      <c r="W168" s="59"/>
      <c r="X168" s="59"/>
      <c r="Y168" s="59"/>
      <c r="Z168" s="59"/>
      <c r="AA168" s="59"/>
      <c r="AC168" s="59"/>
      <c r="AD168" s="59"/>
      <c r="AE168" s="59"/>
      <c r="AF168" s="59"/>
      <c r="AG168" s="59"/>
      <c r="AH168" s="59"/>
      <c r="AI168" s="59"/>
      <c r="AJ168" s="59"/>
      <c r="AL168" s="59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40"/>
      <c r="CL168" s="44"/>
      <c r="CM168" s="44"/>
      <c r="CN168" s="44"/>
      <c r="CO168" s="44"/>
      <c r="CP168" s="44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38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</row>
    <row r="169" spans="1:244" s="53" customFormat="1" ht="9.75" customHeight="1">
      <c r="K169" s="59"/>
      <c r="L169" s="59"/>
      <c r="M169" s="59"/>
      <c r="N169" s="59"/>
      <c r="O169" s="59"/>
      <c r="P169" s="59"/>
      <c r="Q169" s="59"/>
      <c r="R169" s="59"/>
      <c r="T169" s="59"/>
      <c r="U169" s="59"/>
      <c r="V169" s="59"/>
      <c r="W169" s="59"/>
      <c r="X169" s="59"/>
      <c r="Y169" s="59"/>
      <c r="Z169" s="59"/>
      <c r="AA169" s="59"/>
      <c r="AC169" s="59"/>
      <c r="AD169" s="59"/>
      <c r="AE169" s="59"/>
      <c r="AF169" s="59"/>
      <c r="AG169" s="59"/>
      <c r="AH169" s="59"/>
      <c r="AI169" s="59"/>
      <c r="AJ169" s="59"/>
      <c r="AL169" s="59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40"/>
      <c r="CL169" s="44"/>
      <c r="CM169" s="44"/>
      <c r="CN169" s="44"/>
      <c r="CO169" s="44"/>
      <c r="CP169" s="44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38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</row>
  </sheetData>
  <sheetProtection sheet="1" selectLockedCells="1"/>
  <mergeCells count="1676"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G106:Q106"/>
    <mergeCell ref="G107:Q107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  <mergeCell ref="G108:Q108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BN110:BQ110"/>
    <mergeCell ref="BR110:BU110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103:Q103"/>
    <mergeCell ref="AN13:AU13"/>
    <mergeCell ref="BB13:BI13"/>
    <mergeCell ref="BP13:BW13"/>
    <mergeCell ref="DS13:DT13"/>
    <mergeCell ref="CA13:CC13"/>
    <mergeCell ref="BX13:BZ13"/>
    <mergeCell ref="BJ13:BO13"/>
    <mergeCell ref="DG11:DG13"/>
    <mergeCell ref="DI11:DI13"/>
    <mergeCell ref="DK11:DK13"/>
    <mergeCell ref="DM11:DM13"/>
    <mergeCell ref="DO11:DO13"/>
    <mergeCell ref="DQ11:DQ13"/>
    <mergeCell ref="DA11:DA13"/>
    <mergeCell ref="DB11:DB13"/>
    <mergeCell ref="DD11:DD13"/>
    <mergeCell ref="DC11:DC13"/>
    <mergeCell ref="DE11:DE13"/>
    <mergeCell ref="CQ11:CQ13"/>
    <mergeCell ref="CR11:CV12"/>
    <mergeCell ref="CW11:CW13"/>
    <mergeCell ref="CX11:CX13"/>
    <mergeCell ref="CY11:CY13"/>
    <mergeCell ref="DF11:DF13"/>
    <mergeCell ref="DH11:DH13"/>
    <mergeCell ref="DJ11:DJ13"/>
    <mergeCell ref="DL11:DL13"/>
    <mergeCell ref="DN11:DN13"/>
    <mergeCell ref="DP11:DP13"/>
    <mergeCell ref="AH12:BP12"/>
    <mergeCell ref="DR11:DR13"/>
    <mergeCell ref="DS11:DX12"/>
    <mergeCell ref="CZ11:CZ13"/>
    <mergeCell ref="BX26:BZ26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CA27:CC27"/>
    <mergeCell ref="CA28:CC28"/>
    <mergeCell ref="CA29:CC29"/>
    <mergeCell ref="CA30:CC30"/>
    <mergeCell ref="CA31:CC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J19:M19"/>
    <mergeCell ref="J20:M20"/>
    <mergeCell ref="J21:M21"/>
    <mergeCell ref="J22:M22"/>
    <mergeCell ref="J23:M23"/>
    <mergeCell ref="J24:M24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N52:T52"/>
    <mergeCell ref="AA13:AD13"/>
    <mergeCell ref="N48:T48"/>
    <mergeCell ref="N49:T49"/>
    <mergeCell ref="N50:T50"/>
    <mergeCell ref="N51:T51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21:AD21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BJ19:BO19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X30:BZ30"/>
    <mergeCell ref="BX31:BZ31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9:BK9"/>
    <mergeCell ref="BH10:BK10"/>
    <mergeCell ref="BH11:BK11"/>
    <mergeCell ref="BS9:BV9"/>
    <mergeCell ref="BS10:BV10"/>
    <mergeCell ref="BS11:BV11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AH104:AK104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X107:BA107"/>
    <mergeCell ref="BB107:BE107"/>
    <mergeCell ref="BF107:BI107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BR108:BU108"/>
    <mergeCell ref="BV108:BY108"/>
    <mergeCell ref="BZ108:CC108"/>
    <mergeCell ref="U110:Y110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BA111:BE111"/>
    <mergeCell ref="U111:Y111"/>
    <mergeCell ref="Z111:AC111"/>
    <mergeCell ref="AD111:AG111"/>
    <mergeCell ref="U113:Y113"/>
    <mergeCell ref="Z113:AC113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AT114:AW114"/>
    <mergeCell ref="Z115:AC115"/>
    <mergeCell ref="AD115:AG115"/>
    <mergeCell ref="AH115:AK115"/>
    <mergeCell ref="AL115:AO115"/>
    <mergeCell ref="AP115:AS115"/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AT115:AW115"/>
    <mergeCell ref="BZ115:CC115"/>
    <mergeCell ref="BN113:BQ113"/>
    <mergeCell ref="BR113:BU113"/>
    <mergeCell ref="BV113:BY113"/>
    <mergeCell ref="BZ113:CC113"/>
  </mergeCells>
  <phoneticPr fontId="1"/>
  <conditionalFormatting sqref="A1:CC13 A51:CC122 A40:M49 N14 A14:I39 U14:CC43 U44:AD49 A50:AD50 AH44:CC50">
    <cfRule type="containsErrors" dxfId="7" priority="4">
      <formula>ISERROR(A1)</formula>
    </cfRule>
  </conditionalFormatting>
  <conditionalFormatting sqref="N15:N49">
    <cfRule type="containsErrors" dxfId="6" priority="3">
      <formula>ISERROR(N15)</formula>
    </cfRule>
  </conditionalFormatting>
  <conditionalFormatting sqref="J14:M39">
    <cfRule type="containsErrors" dxfId="5" priority="2">
      <formula>ISERROR(J14)</formula>
    </cfRule>
  </conditionalFormatting>
  <conditionalFormatting sqref="AE44:AG50">
    <cfRule type="containsErrors" dxfId="4" priority="1">
      <formula>ISERROR(AE44)</formula>
    </cfRule>
  </conditionalFormatting>
  <dataValidations xWindow="277" yWindow="393" count="15">
    <dataValidation type="list" allowBlank="1" showInputMessage="1" showErrorMessage="1" sqref="BJ14:BJ53 AV14:AV53 AH14:AH53">
      <formula1>INDIRECT($CL14)</formula1>
    </dataValidation>
    <dataValidation type="list" allowBlank="1" showInputMessage="1" prompt="リストに出なければ直接入力してください！" sqref="AK14:AK53 AY32">
      <formula1>$CZ$14:$CZ$25</formula1>
    </dataValidation>
    <dataValidation type="list" allowBlank="1" sqref="E4">
      <formula1>$CQ$14:$CQ$19</formula1>
    </dataValidation>
    <dataValidation imeMode="halfAlpha" allowBlank="1" showInputMessage="1" showErrorMessage="1" sqref="BD14:BD53 BR14:BR53 AP14:AP53 BU14:BU53 BG14:BG53 AS14:AS53"/>
    <dataValidation type="list" imeMode="halfAlpha" operator="equal" showErrorMessage="1" promptTitle="西暦の下2ケタを入力してください" prompt="1998年なら98_x000a_2000年なら00" sqref="AA14:AA53">
      <formula1>$CY$14:$CY$63</formula1>
    </dataValidation>
    <dataValidation imeMode="halfKatakana" allowBlank="1" showInputMessage="1" showErrorMessage="1" prompt="ｶﾀｶﾅ入力関数が入っています。直接入力も可能です！" sqref="U14:U53"/>
    <dataValidation type="list" allowBlank="1" showInputMessage="1" showErrorMessage="1" sqref="AE14:AE53">
      <formula1>$DA$14:$DA$28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$CW$14:$CW$32</formula1>
    </dataValidation>
    <dataValidation type="list" allowBlank="1" showInputMessage="1" showErrorMessage="1" sqref="H14:I53">
      <formula1>$CX$15:$CX$16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$CZ$14:$CZ$96</formula1>
    </dataValidation>
    <dataValidation type="list" allowBlank="1" showInputMessage="1" showErrorMessage="1" sqref="BX14:BZ53">
      <formula1>INDIRECT(H14&amp;$BX$13)</formula1>
    </dataValidation>
    <dataValidation type="list" allowBlank="1" showInputMessage="1" showErrorMessage="1" sqref="CA14:CC53">
      <formula1>INDIRECT(H14&amp;$CA$13)</formula1>
    </dataValidation>
    <dataValidation allowBlank="1" showInputMessage="1" promptTitle="氏名入力時の注意！" prompt="合計の文字数に関係なく_x000a_姓と名の間に全角スペース１文字分入れてください！" sqref="N14:T53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  <rowBreaks count="1" manualBreakCount="1">
    <brk id="56" max="16383" man="1"/>
  </rowBreaks>
  <colBreaks count="1" manualBreakCount="1">
    <brk id="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topLeftCell="A79" workbookViewId="0">
      <selection activeCell="C110" sqref="C110"/>
    </sheetView>
  </sheetViews>
  <sheetFormatPr defaultColWidth="9" defaultRowHeight="13.5"/>
  <cols>
    <col min="1" max="1" width="6.625" style="8" bestFit="1" customWidth="1"/>
    <col min="2" max="2" width="3" style="8" customWidth="1"/>
    <col min="3" max="3" width="16.875" style="8" customWidth="1"/>
    <col min="4" max="4" width="3.75" style="8" customWidth="1"/>
    <col min="5" max="5" width="17.75" style="8" bestFit="1" customWidth="1"/>
    <col min="6" max="6" width="13.625" style="8" customWidth="1"/>
    <col min="7" max="7" width="9.625" style="8" bestFit="1" customWidth="1"/>
    <col min="8" max="16384" width="9" style="8"/>
  </cols>
  <sheetData>
    <row r="1" spans="1:7" s="7" customFormat="1" ht="11.25" customHeight="1">
      <c r="A1" s="22" t="s">
        <v>134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@</v>
      </c>
      <c r="D1" s="22">
        <f>COUNTIF($C$1:C1,C1)</f>
        <v>1</v>
      </c>
      <c r="E1" s="22" t="str">
        <f>C1&amp;D1</f>
        <v>@1</v>
      </c>
      <c r="F1" s="22" t="str">
        <f>SUBSTITUTE(入力表・参加種目確認!N14,"　","")</f>
        <v/>
      </c>
      <c r="G1" s="22" t="e">
        <f>SUBSTITUTE(IF(#REF!="","",#REF!),"　","")</f>
        <v>#REF!</v>
      </c>
    </row>
    <row r="2" spans="1:7" s="7" customFormat="1" ht="11.25" customHeight="1">
      <c r="A2" s="22" t="s">
        <v>134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@</v>
      </c>
      <c r="D2" s="22">
        <f>COUNTIF($C$1:C2,C2)</f>
        <v>2</v>
      </c>
      <c r="E2" s="22" t="str">
        <f t="shared" ref="E2:E65" si="0">C2&amp;D2</f>
        <v>@2</v>
      </c>
      <c r="F2" s="22" t="str">
        <f>SUBSTITUTE(入力表・参加種目確認!N15,"　","")</f>
        <v/>
      </c>
      <c r="G2" s="22" t="e">
        <f>SUBSTITUTE(IF(#REF!="","",#REF!),"　","")</f>
        <v>#REF!</v>
      </c>
    </row>
    <row r="3" spans="1:7" s="7" customFormat="1" ht="11.25" customHeight="1">
      <c r="A3" s="22" t="s">
        <v>134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3</v>
      </c>
      <c r="E3" s="22" t="str">
        <f t="shared" si="0"/>
        <v>@3</v>
      </c>
      <c r="F3" s="22" t="str">
        <f>SUBSTITUTE(入力表・参加種目確認!N16,"　","")</f>
        <v/>
      </c>
      <c r="G3" s="22" t="e">
        <f>SUBSTITUTE(IF(#REF!="","",#REF!),"　","")</f>
        <v>#REF!</v>
      </c>
    </row>
    <row r="4" spans="1:7" s="7" customFormat="1" ht="11.25" customHeight="1">
      <c r="A4" s="22" t="s">
        <v>134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4</v>
      </c>
      <c r="E4" s="22" t="str">
        <f t="shared" si="0"/>
        <v>@4</v>
      </c>
      <c r="F4" s="22" t="str">
        <f>SUBSTITUTE(入力表・参加種目確認!N17,"　","")</f>
        <v/>
      </c>
      <c r="G4" s="22" t="e">
        <f>SUBSTITUTE(IF(#REF!="","",#REF!),"　","")</f>
        <v>#REF!</v>
      </c>
    </row>
    <row r="5" spans="1:7" s="7" customFormat="1" ht="11.25" customHeight="1">
      <c r="A5" s="22" t="s">
        <v>134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5</v>
      </c>
      <c r="E5" s="22" t="str">
        <f t="shared" si="0"/>
        <v>@5</v>
      </c>
      <c r="F5" s="22" t="str">
        <f>SUBSTITUTE(入力表・参加種目確認!N18,"　","")</f>
        <v/>
      </c>
      <c r="G5" s="22" t="e">
        <f>SUBSTITUTE(IF(#REF!="","",#REF!),"　","")</f>
        <v>#REF!</v>
      </c>
    </row>
    <row r="6" spans="1:7" s="7" customFormat="1" ht="11.25" customHeight="1">
      <c r="A6" s="22" t="s">
        <v>134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6</v>
      </c>
      <c r="E6" s="22" t="str">
        <f t="shared" si="0"/>
        <v>@6</v>
      </c>
      <c r="F6" s="22" t="str">
        <f>SUBSTITUTE(入力表・参加種目確認!N19,"　","")</f>
        <v/>
      </c>
      <c r="G6" s="22" t="e">
        <f>SUBSTITUTE(IF(#REF!="","",#REF!),"　","")</f>
        <v>#REF!</v>
      </c>
    </row>
    <row r="7" spans="1:7" s="7" customFormat="1" ht="11.25" customHeight="1">
      <c r="A7" s="22" t="s">
        <v>134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7</v>
      </c>
      <c r="E7" s="22" t="str">
        <f t="shared" si="0"/>
        <v>@7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134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8</v>
      </c>
      <c r="E8" s="22" t="str">
        <f t="shared" si="0"/>
        <v>@8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134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9</v>
      </c>
      <c r="E9" s="22" t="str">
        <f t="shared" si="0"/>
        <v>@9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134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10</v>
      </c>
      <c r="E10" s="22" t="str">
        <f t="shared" si="0"/>
        <v>@10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134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11</v>
      </c>
      <c r="E11" s="22" t="str">
        <f t="shared" si="0"/>
        <v>@11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134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12</v>
      </c>
      <c r="E12" s="22" t="str">
        <f t="shared" si="0"/>
        <v>@12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134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13</v>
      </c>
      <c r="E13" s="22" t="str">
        <f t="shared" si="0"/>
        <v>@13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134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14</v>
      </c>
      <c r="E14" s="22" t="str">
        <f t="shared" si="0"/>
        <v>@14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134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15</v>
      </c>
      <c r="E15" s="22" t="str">
        <f t="shared" si="0"/>
        <v>@15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134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16</v>
      </c>
      <c r="E16" s="22" t="str">
        <f t="shared" si="0"/>
        <v>@16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134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17</v>
      </c>
      <c r="E17" s="22" t="str">
        <f t="shared" si="0"/>
        <v>@17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134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18</v>
      </c>
      <c r="E18" s="22" t="str">
        <f t="shared" si="0"/>
        <v>@18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134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19</v>
      </c>
      <c r="E19" s="22" t="str">
        <f t="shared" si="0"/>
        <v>@19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134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20</v>
      </c>
      <c r="E20" s="22" t="str">
        <f t="shared" si="0"/>
        <v>@20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134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21</v>
      </c>
      <c r="E21" s="22" t="str">
        <f t="shared" si="0"/>
        <v>@21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134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22</v>
      </c>
      <c r="E22" s="22" t="str">
        <f t="shared" si="0"/>
        <v>@22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134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23</v>
      </c>
      <c r="E23" s="22" t="str">
        <f t="shared" si="0"/>
        <v>@23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134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24</v>
      </c>
      <c r="E24" s="22" t="str">
        <f t="shared" si="0"/>
        <v>@24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134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25</v>
      </c>
      <c r="E25" s="22" t="str">
        <f t="shared" si="0"/>
        <v>@25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134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26</v>
      </c>
      <c r="E26" s="22" t="str">
        <f t="shared" si="0"/>
        <v>@26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134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27</v>
      </c>
      <c r="E27" s="22" t="str">
        <f t="shared" si="0"/>
        <v>@27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134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28</v>
      </c>
      <c r="E28" s="22" t="str">
        <f t="shared" si="0"/>
        <v>@28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134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29</v>
      </c>
      <c r="E29" s="22" t="str">
        <f t="shared" si="0"/>
        <v>@29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134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30</v>
      </c>
      <c r="E30" s="22" t="str">
        <f t="shared" si="0"/>
        <v>@30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134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31</v>
      </c>
      <c r="E31" s="22" t="str">
        <f t="shared" si="0"/>
        <v>@31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134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32</v>
      </c>
      <c r="E32" s="22" t="str">
        <f t="shared" si="0"/>
        <v>@32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134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33</v>
      </c>
      <c r="E33" s="22" t="str">
        <f t="shared" si="0"/>
        <v>@33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134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34</v>
      </c>
      <c r="E34" s="22" t="str">
        <f t="shared" si="0"/>
        <v>@34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134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35</v>
      </c>
      <c r="E35" s="22" t="str">
        <f t="shared" si="0"/>
        <v>@35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134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36</v>
      </c>
      <c r="E36" s="22" t="str">
        <f t="shared" si="0"/>
        <v>@36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134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37</v>
      </c>
      <c r="E37" s="22" t="str">
        <f t="shared" si="0"/>
        <v>@37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134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38</v>
      </c>
      <c r="E38" s="22" t="str">
        <f t="shared" si="0"/>
        <v>@38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134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39</v>
      </c>
      <c r="E39" s="22" t="str">
        <f t="shared" si="0"/>
        <v>@39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94" t="s">
        <v>134</v>
      </c>
      <c r="B40" s="94">
        <v>40</v>
      </c>
      <c r="C40" s="94" t="str">
        <f>IF(入力表・参加種目確認!AH53="","@",入力表・参加種目確認!$E$4&amp;入力表・参加種目確認!H53&amp;"子"&amp;入力表・参加種目確認!AH53)</f>
        <v>@</v>
      </c>
      <c r="D40" s="94">
        <f>COUNTIF($C$1:C40,C40)</f>
        <v>40</v>
      </c>
      <c r="E40" s="94" t="str">
        <f t="shared" si="0"/>
        <v>@40</v>
      </c>
      <c r="F40" s="94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135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@</v>
      </c>
      <c r="D41" s="22">
        <f>COUNTIF($C$1:C41,C41)</f>
        <v>41</v>
      </c>
      <c r="E41" s="22" t="str">
        <f t="shared" si="0"/>
        <v>@41</v>
      </c>
      <c r="F41" s="22" t="str">
        <f>F1</f>
        <v/>
      </c>
      <c r="G41" s="22" t="e">
        <f>SUBSTITUTE(IF(#REF!="","",#REF!),"　","")</f>
        <v>#REF!</v>
      </c>
    </row>
    <row r="42" spans="1:7" s="7" customFormat="1" ht="11.25" customHeight="1">
      <c r="A42" s="22" t="s">
        <v>135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@</v>
      </c>
      <c r="D42" s="22">
        <f>COUNTIF($C$1:C42,C42)</f>
        <v>42</v>
      </c>
      <c r="E42" s="22" t="str">
        <f t="shared" si="0"/>
        <v>@42</v>
      </c>
      <c r="F42" s="22" t="str">
        <f t="shared" ref="F42:F80" si="1">F2</f>
        <v/>
      </c>
      <c r="G42" s="22" t="e">
        <f>SUBSTITUTE(IF(#REF!="","",#REF!),"　","")</f>
        <v>#REF!</v>
      </c>
    </row>
    <row r="43" spans="1:7" s="7" customFormat="1" ht="11.25" customHeight="1">
      <c r="A43" s="22" t="s">
        <v>135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43</v>
      </c>
      <c r="E43" s="22" t="str">
        <f t="shared" si="0"/>
        <v>@43</v>
      </c>
      <c r="F43" s="22" t="str">
        <f t="shared" si="1"/>
        <v/>
      </c>
      <c r="G43" s="22" t="e">
        <f>SUBSTITUTE(IF(#REF!="","",#REF!),"　","")</f>
        <v>#REF!</v>
      </c>
    </row>
    <row r="44" spans="1:7" s="7" customFormat="1" ht="11.25" customHeight="1">
      <c r="A44" s="22" t="s">
        <v>135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44</v>
      </c>
      <c r="E44" s="22" t="str">
        <f t="shared" si="0"/>
        <v>@44</v>
      </c>
      <c r="F44" s="22" t="str">
        <f t="shared" si="1"/>
        <v/>
      </c>
      <c r="G44" s="22" t="e">
        <f>SUBSTITUTE(IF(#REF!="","",#REF!),"　","")</f>
        <v>#REF!</v>
      </c>
    </row>
    <row r="45" spans="1:7" s="7" customFormat="1" ht="11.25" customHeight="1">
      <c r="A45" s="22" t="s">
        <v>135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45</v>
      </c>
      <c r="E45" s="22" t="str">
        <f t="shared" si="0"/>
        <v>@45</v>
      </c>
      <c r="F45" s="22" t="str">
        <f t="shared" si="1"/>
        <v/>
      </c>
      <c r="G45" s="22" t="e">
        <f>SUBSTITUTE(IF(#REF!="","",#REF!),"　","")</f>
        <v>#REF!</v>
      </c>
    </row>
    <row r="46" spans="1:7" s="7" customFormat="1" ht="11.25" customHeight="1">
      <c r="A46" s="22" t="s">
        <v>135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46</v>
      </c>
      <c r="E46" s="22" t="str">
        <f t="shared" si="0"/>
        <v>@46</v>
      </c>
      <c r="F46" s="22" t="str">
        <f t="shared" si="1"/>
        <v/>
      </c>
      <c r="G46" s="22" t="e">
        <f>SUBSTITUTE(IF(#REF!="","",#REF!),"　","")</f>
        <v>#REF!</v>
      </c>
    </row>
    <row r="47" spans="1:7" s="7" customFormat="1" ht="11.25" customHeight="1">
      <c r="A47" s="22" t="s">
        <v>135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47</v>
      </c>
      <c r="E47" s="22" t="str">
        <f t="shared" si="0"/>
        <v>@47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135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48</v>
      </c>
      <c r="E48" s="22" t="str">
        <f t="shared" si="0"/>
        <v>@48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135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49</v>
      </c>
      <c r="E49" s="22" t="str">
        <f t="shared" si="0"/>
        <v>@49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135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50</v>
      </c>
      <c r="E50" s="22" t="str">
        <f t="shared" si="0"/>
        <v>@50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135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51</v>
      </c>
      <c r="E51" s="22" t="str">
        <f t="shared" si="0"/>
        <v>@51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135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52</v>
      </c>
      <c r="E52" s="22" t="str">
        <f t="shared" si="0"/>
        <v>@52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135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53</v>
      </c>
      <c r="E53" s="22" t="str">
        <f t="shared" si="0"/>
        <v>@53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135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54</v>
      </c>
      <c r="E54" s="22" t="str">
        <f t="shared" si="0"/>
        <v>@54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135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55</v>
      </c>
      <c r="E55" s="22" t="str">
        <f t="shared" si="0"/>
        <v>@55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135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56</v>
      </c>
      <c r="E56" s="22" t="str">
        <f t="shared" si="0"/>
        <v>@56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135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57</v>
      </c>
      <c r="E57" s="22" t="str">
        <f t="shared" si="0"/>
        <v>@57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135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58</v>
      </c>
      <c r="E58" s="22" t="str">
        <f t="shared" si="0"/>
        <v>@58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135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59</v>
      </c>
      <c r="E59" s="22" t="str">
        <f t="shared" si="0"/>
        <v>@59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135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60</v>
      </c>
      <c r="E60" s="22" t="str">
        <f t="shared" si="0"/>
        <v>@60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135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61</v>
      </c>
      <c r="E61" s="22" t="str">
        <f t="shared" si="0"/>
        <v>@61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135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62</v>
      </c>
      <c r="E62" s="22" t="str">
        <f t="shared" si="0"/>
        <v>@62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135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63</v>
      </c>
      <c r="E63" s="22" t="str">
        <f t="shared" si="0"/>
        <v>@63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135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64</v>
      </c>
      <c r="E64" s="22" t="str">
        <f t="shared" si="0"/>
        <v>@64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135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65</v>
      </c>
      <c r="E65" s="22" t="str">
        <f t="shared" si="0"/>
        <v>@65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135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66</v>
      </c>
      <c r="E66" s="22" t="str">
        <f t="shared" ref="E66:E129" si="2">C66&amp;D66</f>
        <v>@66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135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67</v>
      </c>
      <c r="E67" s="22" t="str">
        <f t="shared" si="2"/>
        <v>@67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135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68</v>
      </c>
      <c r="E68" s="22" t="str">
        <f t="shared" si="2"/>
        <v>@68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135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69</v>
      </c>
      <c r="E69" s="22" t="str">
        <f t="shared" si="2"/>
        <v>@69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135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70</v>
      </c>
      <c r="E70" s="22" t="str">
        <f t="shared" si="2"/>
        <v>@70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135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71</v>
      </c>
      <c r="E71" s="22" t="str">
        <f t="shared" si="2"/>
        <v>@71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135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72</v>
      </c>
      <c r="E72" s="22" t="str">
        <f t="shared" si="2"/>
        <v>@72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135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73</v>
      </c>
      <c r="E73" s="22" t="str">
        <f t="shared" si="2"/>
        <v>@73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135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74</v>
      </c>
      <c r="E74" s="22" t="str">
        <f t="shared" si="2"/>
        <v>@74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135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75</v>
      </c>
      <c r="E75" s="22" t="str">
        <f t="shared" si="2"/>
        <v>@75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135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76</v>
      </c>
      <c r="E76" s="22" t="str">
        <f t="shared" si="2"/>
        <v>@76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135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77</v>
      </c>
      <c r="E77" s="22" t="str">
        <f t="shared" si="2"/>
        <v>@77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135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78</v>
      </c>
      <c r="E78" s="22" t="str">
        <f t="shared" si="2"/>
        <v>@78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135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79</v>
      </c>
      <c r="E79" s="22" t="str">
        <f t="shared" si="2"/>
        <v>@79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94" t="s">
        <v>135</v>
      </c>
      <c r="B80" s="94">
        <v>40</v>
      </c>
      <c r="C80" s="94" t="str">
        <f>IF(入力表・参加種目確認!AV53="","@",入力表・参加種目確認!$E$4&amp;入力表・参加種目確認!H53&amp;"子"&amp;入力表・参加種目確認!AV53)</f>
        <v>@</v>
      </c>
      <c r="D80" s="94">
        <f>COUNTIF($C$1:C80,C80)</f>
        <v>80</v>
      </c>
      <c r="E80" s="94" t="str">
        <f t="shared" si="2"/>
        <v>@80</v>
      </c>
      <c r="F80" s="94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215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81</v>
      </c>
      <c r="E81" s="22" t="str">
        <f t="shared" si="2"/>
        <v>@81</v>
      </c>
      <c r="F81" s="22" t="str">
        <f>F1</f>
        <v/>
      </c>
      <c r="G81" s="22" t="e">
        <f>SUBSTITUTE(IF(#REF!="","",#REF!),"　","")</f>
        <v>#REF!</v>
      </c>
    </row>
    <row r="82" spans="1:7" s="7" customFormat="1" ht="11.25" customHeight="1">
      <c r="A82" s="22" t="s">
        <v>215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82</v>
      </c>
      <c r="E82" s="22" t="str">
        <f t="shared" si="2"/>
        <v>@82</v>
      </c>
      <c r="F82" s="22" t="str">
        <f t="shared" ref="F82:F120" si="3">F2</f>
        <v/>
      </c>
      <c r="G82" s="22" t="e">
        <f>SUBSTITUTE(IF(#REF!="","",#REF!),"　","")</f>
        <v>#REF!</v>
      </c>
    </row>
    <row r="83" spans="1:7" s="7" customFormat="1" ht="11.25" customHeight="1">
      <c r="A83" s="22" t="s">
        <v>215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83</v>
      </c>
      <c r="E83" s="22" t="str">
        <f t="shared" si="2"/>
        <v>@83</v>
      </c>
      <c r="F83" s="22" t="str">
        <f t="shared" si="3"/>
        <v/>
      </c>
      <c r="G83" s="22" t="e">
        <f>SUBSTITUTE(IF(#REF!="","",#REF!),"　","")</f>
        <v>#REF!</v>
      </c>
    </row>
    <row r="84" spans="1:7" s="7" customFormat="1" ht="11.25" customHeight="1">
      <c r="A84" s="22" t="s">
        <v>215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84</v>
      </c>
      <c r="E84" s="22" t="str">
        <f t="shared" si="2"/>
        <v>@84</v>
      </c>
      <c r="F84" s="22" t="str">
        <f t="shared" si="3"/>
        <v/>
      </c>
      <c r="G84" s="22" t="e">
        <f>SUBSTITUTE(IF(#REF!="","",#REF!),"　","")</f>
        <v>#REF!</v>
      </c>
    </row>
    <row r="85" spans="1:7" s="7" customFormat="1" ht="11.25" customHeight="1">
      <c r="A85" s="22" t="s">
        <v>215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85</v>
      </c>
      <c r="E85" s="22" t="str">
        <f t="shared" si="2"/>
        <v>@85</v>
      </c>
      <c r="F85" s="22" t="str">
        <f t="shared" si="3"/>
        <v/>
      </c>
      <c r="G85" s="22" t="e">
        <f>SUBSTITUTE(IF(#REF!="","",#REF!),"　","")</f>
        <v>#REF!</v>
      </c>
    </row>
    <row r="86" spans="1:7" s="7" customFormat="1" ht="11.25" customHeight="1">
      <c r="A86" s="22" t="s">
        <v>215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86</v>
      </c>
      <c r="E86" s="22" t="str">
        <f t="shared" si="2"/>
        <v>@86</v>
      </c>
      <c r="F86" s="22" t="str">
        <f t="shared" si="3"/>
        <v/>
      </c>
      <c r="G86" s="22" t="e">
        <f>SUBSTITUTE(IF(#REF!="","",#REF!),"　","")</f>
        <v>#REF!</v>
      </c>
    </row>
    <row r="87" spans="1:7" s="7" customFormat="1" ht="11.25" customHeight="1">
      <c r="A87" s="22" t="s">
        <v>215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87</v>
      </c>
      <c r="E87" s="22" t="str">
        <f t="shared" si="2"/>
        <v>@87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215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88</v>
      </c>
      <c r="E88" s="22" t="str">
        <f t="shared" si="2"/>
        <v>@88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215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89</v>
      </c>
      <c r="E89" s="22" t="str">
        <f t="shared" si="2"/>
        <v>@89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215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90</v>
      </c>
      <c r="E90" s="22" t="str">
        <f t="shared" si="2"/>
        <v>@90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215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91</v>
      </c>
      <c r="E91" s="22" t="str">
        <f t="shared" si="2"/>
        <v>@91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215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92</v>
      </c>
      <c r="E92" s="22" t="str">
        <f t="shared" si="2"/>
        <v>@92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215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93</v>
      </c>
      <c r="E93" s="22" t="str">
        <f t="shared" si="2"/>
        <v>@93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215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94</v>
      </c>
      <c r="E94" s="22" t="str">
        <f t="shared" si="2"/>
        <v>@94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215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95</v>
      </c>
      <c r="E95" s="22" t="str">
        <f t="shared" si="2"/>
        <v>@95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215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96</v>
      </c>
      <c r="E96" s="22" t="str">
        <f t="shared" si="2"/>
        <v>@96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215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97</v>
      </c>
      <c r="E97" s="22" t="str">
        <f t="shared" si="2"/>
        <v>@97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215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98</v>
      </c>
      <c r="E98" s="22" t="str">
        <f t="shared" si="2"/>
        <v>@98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215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99</v>
      </c>
      <c r="E99" s="22" t="str">
        <f t="shared" si="2"/>
        <v>@99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215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100</v>
      </c>
      <c r="E100" s="22" t="str">
        <f t="shared" si="2"/>
        <v>@100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215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101</v>
      </c>
      <c r="E101" s="22" t="str">
        <f t="shared" si="2"/>
        <v>@101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215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102</v>
      </c>
      <c r="E102" s="22" t="str">
        <f t="shared" si="2"/>
        <v>@102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215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103</v>
      </c>
      <c r="E103" s="22" t="str">
        <f t="shared" si="2"/>
        <v>@103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215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104</v>
      </c>
      <c r="E104" s="22" t="str">
        <f t="shared" si="2"/>
        <v>@104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215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105</v>
      </c>
      <c r="E105" s="22" t="str">
        <f t="shared" si="2"/>
        <v>@105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215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106</v>
      </c>
      <c r="E106" s="22" t="str">
        <f t="shared" si="2"/>
        <v>@106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215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107</v>
      </c>
      <c r="E107" s="22" t="str">
        <f t="shared" si="2"/>
        <v>@107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215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108</v>
      </c>
      <c r="E108" s="22" t="str">
        <f t="shared" si="2"/>
        <v>@108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215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109</v>
      </c>
      <c r="E109" s="22" t="str">
        <f t="shared" si="2"/>
        <v>@109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215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110</v>
      </c>
      <c r="E110" s="22" t="str">
        <f t="shared" si="2"/>
        <v>@110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215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111</v>
      </c>
      <c r="E111" s="22" t="str">
        <f t="shared" si="2"/>
        <v>@111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215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112</v>
      </c>
      <c r="E112" s="22" t="str">
        <f t="shared" si="2"/>
        <v>@112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215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113</v>
      </c>
      <c r="E113" s="22" t="str">
        <f t="shared" si="2"/>
        <v>@113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215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114</v>
      </c>
      <c r="E114" s="22" t="str">
        <f t="shared" si="2"/>
        <v>@114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215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115</v>
      </c>
      <c r="E115" s="22" t="str">
        <f t="shared" si="2"/>
        <v>@115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215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116</v>
      </c>
      <c r="E116" s="22" t="str">
        <f t="shared" si="2"/>
        <v>@116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215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117</v>
      </c>
      <c r="E117" s="22" t="str">
        <f t="shared" si="2"/>
        <v>@117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215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118</v>
      </c>
      <c r="E118" s="22" t="str">
        <f t="shared" si="2"/>
        <v>@118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215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119</v>
      </c>
      <c r="E119" s="22" t="str">
        <f t="shared" si="2"/>
        <v>@119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94" t="s">
        <v>215</v>
      </c>
      <c r="B120" s="94">
        <v>40</v>
      </c>
      <c r="C120" s="94" t="str">
        <f>IF(入力表・参加種目確認!BJ53="","@",入力表・参加種目確認!$E$4&amp;入力表・参加種目確認!H53&amp;"子"&amp;入力表・参加種目確認!BJ53)</f>
        <v>@</v>
      </c>
      <c r="D120" s="94">
        <f>COUNTIF($C$1:C120,C120)</f>
        <v>120</v>
      </c>
      <c r="E120" s="94" t="str">
        <f t="shared" si="2"/>
        <v>@120</v>
      </c>
      <c r="F120" s="94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136</v>
      </c>
      <c r="B121" s="22">
        <v>1</v>
      </c>
      <c r="C121" s="22" t="str">
        <f>IF(入力表・参加種目確認!BX14="","@",入力表・参加種目確認!BX14)</f>
        <v>@</v>
      </c>
      <c r="D121" s="22">
        <f>COUNTIF($C$121:C121,C121)</f>
        <v>1</v>
      </c>
      <c r="E121" s="22" t="str">
        <f t="shared" si="2"/>
        <v>@1</v>
      </c>
      <c r="F121" s="22" t="str">
        <f>F81</f>
        <v/>
      </c>
      <c r="G121" s="22" t="e">
        <f>#REF!</f>
        <v>#REF!</v>
      </c>
    </row>
    <row r="122" spans="1:7" s="7" customFormat="1" ht="11.25" customHeight="1">
      <c r="A122" s="22" t="s">
        <v>136</v>
      </c>
      <c r="B122" s="22">
        <v>2</v>
      </c>
      <c r="C122" s="22" t="str">
        <f>IF(入力表・参加種目確認!BX15="","@",入力表・参加種目確認!BX15)</f>
        <v>@</v>
      </c>
      <c r="D122" s="22">
        <f>COUNTIF($C$121:C122,C122)</f>
        <v>2</v>
      </c>
      <c r="E122" s="22" t="str">
        <f t="shared" si="2"/>
        <v>@2</v>
      </c>
      <c r="F122" s="22" t="str">
        <f t="shared" ref="F122:F160" si="4">F82</f>
        <v/>
      </c>
      <c r="G122" s="22" t="e">
        <f>#REF!</f>
        <v>#REF!</v>
      </c>
    </row>
    <row r="123" spans="1:7" s="7" customFormat="1" ht="11.25" customHeight="1">
      <c r="A123" s="22" t="s">
        <v>136</v>
      </c>
      <c r="B123" s="22">
        <v>3</v>
      </c>
      <c r="C123" s="22" t="str">
        <f>IF(入力表・参加種目確認!BX16="","@",入力表・参加種目確認!BX16)</f>
        <v>@</v>
      </c>
      <c r="D123" s="22">
        <f>COUNTIF($C$121:C123,C123)</f>
        <v>3</v>
      </c>
      <c r="E123" s="22" t="str">
        <f t="shared" si="2"/>
        <v>@3</v>
      </c>
      <c r="F123" s="22" t="str">
        <f t="shared" si="4"/>
        <v/>
      </c>
      <c r="G123" s="22" t="e">
        <f>#REF!</f>
        <v>#REF!</v>
      </c>
    </row>
    <row r="124" spans="1:7" s="7" customFormat="1" ht="11.25" customHeight="1">
      <c r="A124" s="22" t="s">
        <v>136</v>
      </c>
      <c r="B124" s="22">
        <v>4</v>
      </c>
      <c r="C124" s="22" t="str">
        <f>IF(入力表・参加種目確認!BX17="","@",入力表・参加種目確認!BX17)</f>
        <v>@</v>
      </c>
      <c r="D124" s="22">
        <f>COUNTIF($C$121:C124,C124)</f>
        <v>4</v>
      </c>
      <c r="E124" s="22" t="str">
        <f t="shared" si="2"/>
        <v>@4</v>
      </c>
      <c r="F124" s="22" t="str">
        <f t="shared" si="4"/>
        <v/>
      </c>
      <c r="G124" s="22" t="e">
        <f>#REF!</f>
        <v>#REF!</v>
      </c>
    </row>
    <row r="125" spans="1:7" s="7" customFormat="1" ht="11.25" customHeight="1">
      <c r="A125" s="22" t="s">
        <v>136</v>
      </c>
      <c r="B125" s="22">
        <v>5</v>
      </c>
      <c r="C125" s="22" t="str">
        <f>IF(入力表・参加種目確認!BX18="","@",入力表・参加種目確認!BX18)</f>
        <v>@</v>
      </c>
      <c r="D125" s="22">
        <f>COUNTIF($C$121:C125,C125)</f>
        <v>5</v>
      </c>
      <c r="E125" s="22" t="str">
        <f t="shared" si="2"/>
        <v>@5</v>
      </c>
      <c r="F125" s="22" t="str">
        <f t="shared" si="4"/>
        <v/>
      </c>
      <c r="G125" s="22" t="e">
        <f>#REF!</f>
        <v>#REF!</v>
      </c>
    </row>
    <row r="126" spans="1:7" s="7" customFormat="1" ht="11.25" customHeight="1">
      <c r="A126" s="22" t="s">
        <v>136</v>
      </c>
      <c r="B126" s="22">
        <v>6</v>
      </c>
      <c r="C126" s="22" t="str">
        <f>IF(入力表・参加種目確認!BX19="","@",入力表・参加種目確認!BX19)</f>
        <v>@</v>
      </c>
      <c r="D126" s="22">
        <f>COUNTIF($C$121:C126,C126)</f>
        <v>6</v>
      </c>
      <c r="E126" s="22" t="str">
        <f t="shared" si="2"/>
        <v>@6</v>
      </c>
      <c r="F126" s="22" t="str">
        <f t="shared" si="4"/>
        <v/>
      </c>
      <c r="G126" s="22" t="e">
        <f>#REF!</f>
        <v>#REF!</v>
      </c>
    </row>
    <row r="127" spans="1:7" s="7" customFormat="1" ht="11.25" customHeight="1">
      <c r="A127" s="22" t="s">
        <v>136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7</v>
      </c>
      <c r="E127" s="22" t="str">
        <f t="shared" si="2"/>
        <v>@7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136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8</v>
      </c>
      <c r="E128" s="22" t="str">
        <f t="shared" si="2"/>
        <v>@8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136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9</v>
      </c>
      <c r="E129" s="22" t="str">
        <f t="shared" si="2"/>
        <v>@9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136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10</v>
      </c>
      <c r="E130" s="22" t="str">
        <f t="shared" ref="E130:E193" si="5">C130&amp;D130</f>
        <v>@10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136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11</v>
      </c>
      <c r="E131" s="22" t="str">
        <f t="shared" si="5"/>
        <v>@11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136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12</v>
      </c>
      <c r="E132" s="22" t="str">
        <f t="shared" si="5"/>
        <v>@12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136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13</v>
      </c>
      <c r="E133" s="22" t="str">
        <f t="shared" si="5"/>
        <v>@13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136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14</v>
      </c>
      <c r="E134" s="22" t="str">
        <f t="shared" si="5"/>
        <v>@14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136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15</v>
      </c>
      <c r="E135" s="22" t="str">
        <f t="shared" si="5"/>
        <v>@15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136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16</v>
      </c>
      <c r="E136" s="22" t="str">
        <f t="shared" si="5"/>
        <v>@16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136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17</v>
      </c>
      <c r="E137" s="22" t="str">
        <f t="shared" si="5"/>
        <v>@17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136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18</v>
      </c>
      <c r="E138" s="22" t="str">
        <f t="shared" si="5"/>
        <v>@18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136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19</v>
      </c>
      <c r="E139" s="22" t="str">
        <f t="shared" si="5"/>
        <v>@19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136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20</v>
      </c>
      <c r="E140" s="22" t="str">
        <f t="shared" si="5"/>
        <v>@20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136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21</v>
      </c>
      <c r="E141" s="22" t="str">
        <f t="shared" si="5"/>
        <v>@21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136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22</v>
      </c>
      <c r="E142" s="22" t="str">
        <f t="shared" si="5"/>
        <v>@22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136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23</v>
      </c>
      <c r="E143" s="22" t="str">
        <f t="shared" si="5"/>
        <v>@23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136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24</v>
      </c>
      <c r="E144" s="22" t="str">
        <f t="shared" si="5"/>
        <v>@24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136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25</v>
      </c>
      <c r="E145" s="22" t="str">
        <f t="shared" si="5"/>
        <v>@25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136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26</v>
      </c>
      <c r="E146" s="22" t="str">
        <f t="shared" si="5"/>
        <v>@26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136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27</v>
      </c>
      <c r="E147" s="22" t="str">
        <f t="shared" si="5"/>
        <v>@27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136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28</v>
      </c>
      <c r="E148" s="22" t="str">
        <f t="shared" si="5"/>
        <v>@28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136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29</v>
      </c>
      <c r="E149" s="22" t="str">
        <f t="shared" si="5"/>
        <v>@29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136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30</v>
      </c>
      <c r="E150" s="22" t="str">
        <f t="shared" si="5"/>
        <v>@30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136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31</v>
      </c>
      <c r="E151" s="22" t="str">
        <f t="shared" si="5"/>
        <v>@31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136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32</v>
      </c>
      <c r="E152" s="22" t="str">
        <f t="shared" si="5"/>
        <v>@32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136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33</v>
      </c>
      <c r="E153" s="22" t="str">
        <f t="shared" si="5"/>
        <v>@33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136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34</v>
      </c>
      <c r="E154" s="22" t="str">
        <f t="shared" si="5"/>
        <v>@34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136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35</v>
      </c>
      <c r="E155" s="22" t="str">
        <f t="shared" si="5"/>
        <v>@35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136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36</v>
      </c>
      <c r="E156" s="22" t="str">
        <f t="shared" si="5"/>
        <v>@36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136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37</v>
      </c>
      <c r="E157" s="22" t="str">
        <f t="shared" si="5"/>
        <v>@37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136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38</v>
      </c>
      <c r="E158" s="22" t="str">
        <f t="shared" si="5"/>
        <v>@38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136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39</v>
      </c>
      <c r="E159" s="22" t="str">
        <f t="shared" si="5"/>
        <v>@39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94" t="s">
        <v>136</v>
      </c>
      <c r="B160" s="94">
        <v>40</v>
      </c>
      <c r="C160" s="94" t="str">
        <f>IF(入力表・参加種目確認!BX53="","@",入力表・参加種目確認!BX53)</f>
        <v>@</v>
      </c>
      <c r="D160" s="94">
        <f>COUNTIF($C$121:C160,C160)</f>
        <v>40</v>
      </c>
      <c r="E160" s="94" t="str">
        <f t="shared" si="5"/>
        <v>@40</v>
      </c>
      <c r="F160" s="94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137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/>
      </c>
      <c r="G161" s="22" t="e">
        <f>#REF!</f>
        <v>#REF!</v>
      </c>
    </row>
    <row r="162" spans="1:7" s="7" customFormat="1" ht="11.25" customHeight="1">
      <c r="A162" s="22" t="s">
        <v>137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/>
      </c>
      <c r="G162" s="22" t="e">
        <f>#REF!</f>
        <v>#REF!</v>
      </c>
    </row>
    <row r="163" spans="1:7" s="7" customFormat="1" ht="11.25" customHeight="1">
      <c r="A163" s="22" t="s">
        <v>137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/>
      </c>
      <c r="G163" s="22" t="e">
        <f>#REF!</f>
        <v>#REF!</v>
      </c>
    </row>
    <row r="164" spans="1:7" s="7" customFormat="1" ht="11.25" customHeight="1">
      <c r="A164" s="22" t="s">
        <v>137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/>
      </c>
      <c r="G164" s="22" t="e">
        <f>#REF!</f>
        <v>#REF!</v>
      </c>
    </row>
    <row r="165" spans="1:7" s="7" customFormat="1" ht="11.25" customHeight="1">
      <c r="A165" s="22" t="s">
        <v>137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/>
      </c>
      <c r="G165" s="22" t="e">
        <f>#REF!</f>
        <v>#REF!</v>
      </c>
    </row>
    <row r="166" spans="1:7" s="7" customFormat="1" ht="11.25" customHeight="1">
      <c r="A166" s="22" t="s">
        <v>137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/>
      </c>
      <c r="G166" s="22" t="e">
        <f>#REF!</f>
        <v>#REF!</v>
      </c>
    </row>
    <row r="167" spans="1:7" s="7" customFormat="1" ht="11.25" customHeight="1">
      <c r="A167" s="22" t="s">
        <v>137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137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137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137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137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137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137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137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137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137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137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137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137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137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137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137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137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137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137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137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137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137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137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137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137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137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137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137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137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137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137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137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137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137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Q59"/>
  <sheetViews>
    <sheetView showGridLines="0" zoomScale="130" zoomScaleNormal="130" zoomScaleSheetLayoutView="85" workbookViewId="0">
      <selection activeCell="Z8" sqref="Z8"/>
    </sheetView>
  </sheetViews>
  <sheetFormatPr defaultColWidth="9" defaultRowHeight="12.75" zeroHeight="1"/>
  <cols>
    <col min="1" max="1" width="3.5" style="2" bestFit="1" customWidth="1"/>
    <col min="2" max="4" width="3" style="2" customWidth="1"/>
    <col min="5" max="7" width="3" style="3" customWidth="1"/>
    <col min="8" max="9" width="3" style="2" customWidth="1"/>
    <col min="10" max="10" width="12.25" style="2" bestFit="1" customWidth="1"/>
    <col min="11" max="15" width="3" style="2" customWidth="1"/>
    <col min="16" max="16" width="15.25" style="2" bestFit="1" customWidth="1"/>
    <col min="17" max="18" width="3" style="2" customWidth="1"/>
    <col min="19" max="19" width="15.25" style="2" bestFit="1" customWidth="1"/>
    <col min="20" max="20" width="33.875" style="2" bestFit="1" customWidth="1"/>
    <col min="21" max="35" width="3" style="2" customWidth="1"/>
    <col min="36" max="36" width="2.5" style="2" customWidth="1"/>
    <col min="37" max="60" width="1.625" style="2" customWidth="1"/>
    <col min="61" max="61" width="2.125" style="2" customWidth="1"/>
    <col min="62" max="62" width="3.25" style="2" customWidth="1"/>
    <col min="63" max="64" width="9" style="2"/>
    <col min="65" max="65" width="7.25" style="2" customWidth="1"/>
    <col min="66" max="67" width="9" style="2"/>
    <col min="68" max="69" width="4.25" style="2" bestFit="1" customWidth="1"/>
    <col min="70" max="16384" width="9" style="2"/>
  </cols>
  <sheetData>
    <row r="1" spans="1:69" ht="14.25">
      <c r="A1" s="19" t="s">
        <v>108</v>
      </c>
      <c r="B1" s="21" t="s">
        <v>101</v>
      </c>
      <c r="C1" s="21" t="s">
        <v>102</v>
      </c>
      <c r="D1" s="21" t="s">
        <v>103</v>
      </c>
      <c r="E1" s="20" t="s">
        <v>8</v>
      </c>
      <c r="F1" s="20" t="s">
        <v>147</v>
      </c>
      <c r="G1" s="20" t="s">
        <v>11</v>
      </c>
      <c r="H1" s="21" t="s">
        <v>71</v>
      </c>
      <c r="I1" s="21" t="s">
        <v>104</v>
      </c>
      <c r="J1" s="21" t="s">
        <v>5</v>
      </c>
      <c r="K1" s="21" t="s">
        <v>105</v>
      </c>
      <c r="L1" s="21" t="s">
        <v>6</v>
      </c>
      <c r="M1" s="21" t="s">
        <v>105</v>
      </c>
      <c r="N1" s="21" t="s">
        <v>214</v>
      </c>
      <c r="O1" s="21" t="s">
        <v>105</v>
      </c>
      <c r="P1" s="297" t="s">
        <v>106</v>
      </c>
      <c r="Q1" s="297"/>
      <c r="R1" s="21" t="s">
        <v>300</v>
      </c>
      <c r="S1" s="297" t="s">
        <v>107</v>
      </c>
      <c r="T1" s="297"/>
      <c r="U1" s="21" t="s">
        <v>300</v>
      </c>
      <c r="V1" s="21" t="s">
        <v>117</v>
      </c>
      <c r="W1" s="21" t="s">
        <v>667</v>
      </c>
      <c r="X1" s="21" t="s">
        <v>119</v>
      </c>
      <c r="Y1" s="21" t="s">
        <v>120</v>
      </c>
      <c r="Z1" s="21" t="s">
        <v>667</v>
      </c>
      <c r="AA1" s="21" t="s">
        <v>119</v>
      </c>
      <c r="AB1" s="21" t="s">
        <v>120</v>
      </c>
      <c r="AC1" s="21" t="s">
        <v>669</v>
      </c>
      <c r="AD1" s="21" t="s">
        <v>670</v>
      </c>
      <c r="AE1" s="21" t="s">
        <v>671</v>
      </c>
      <c r="AF1" s="21" t="s">
        <v>671</v>
      </c>
      <c r="AG1" s="21" t="s">
        <v>672</v>
      </c>
      <c r="AH1" s="21" t="s">
        <v>673</v>
      </c>
      <c r="AI1" s="134" t="s">
        <v>674</v>
      </c>
      <c r="AK1" s="294" t="s">
        <v>143</v>
      </c>
      <c r="AL1" s="295"/>
      <c r="AM1" s="295"/>
      <c r="AN1" s="295"/>
      <c r="AO1" s="295"/>
      <c r="AP1" s="295"/>
      <c r="AQ1" s="295"/>
      <c r="AR1" s="295"/>
      <c r="AS1" s="295" t="s">
        <v>144</v>
      </c>
      <c r="AT1" s="295"/>
      <c r="AU1" s="295"/>
      <c r="AV1" s="295"/>
      <c r="AW1" s="295"/>
      <c r="AX1" s="295"/>
      <c r="AY1" s="295"/>
      <c r="AZ1" s="295"/>
      <c r="BA1" s="295" t="s">
        <v>145</v>
      </c>
      <c r="BB1" s="295"/>
      <c r="BC1" s="295"/>
      <c r="BD1" s="295"/>
      <c r="BE1" s="295"/>
      <c r="BF1" s="295"/>
      <c r="BG1" s="295"/>
      <c r="BH1" s="296"/>
    </row>
    <row r="2" spans="1:69" ht="6" customHeight="1">
      <c r="A2" s="9">
        <v>1</v>
      </c>
      <c r="B2" s="34" t="str">
        <f>IF(入力表・参加種目確認!H14=0,"",入力表・参加種目確認!H14)</f>
        <v/>
      </c>
      <c r="C2" s="34" t="str">
        <f>IF(入力表・参加種目確認!J14=0,"",入力表・参加種目確認!J14)</f>
        <v/>
      </c>
      <c r="D2" s="34" t="str">
        <f>IF(入力表・参加種目確認!N14=0,"",入力表・参加種目確認!N14)</f>
        <v/>
      </c>
      <c r="E2" s="34" t="str">
        <f>RIGHT(入力表・参加種目確認!AA14,2)</f>
        <v/>
      </c>
      <c r="F2" s="34" t="str">
        <f>IF(入力表・参加種目確認!U14=0,"",ASC(入力表・参加種目確認!U14))</f>
        <v/>
      </c>
      <c r="G2" s="34" t="str">
        <f>IF(B2="","",入力表・参加種目確認!$N$8)</f>
        <v/>
      </c>
      <c r="H2" s="34" t="str">
        <f>IF(B2="","",入力表・参加種目確認!$L$4)</f>
        <v/>
      </c>
      <c r="I2" s="34" t="str">
        <f>IF(B2="","",入力表・参加種目確認!AE14)</f>
        <v/>
      </c>
      <c r="J2" s="34" t="str">
        <f>IF(入力表・参加種目確認!AH14="","",入力表・参加種目確認!$E$4&amp;'貼付（事務局）'!B2&amp;"子"&amp;入力表・参加種目確認!AH14)</f>
        <v/>
      </c>
      <c r="K2" s="34" t="str">
        <f t="shared" ref="K2:K41" si="0">CONCATENATE(AK2,AL2,AM2,AN2,AO2,AP2,AQ2,AR2)</f>
        <v/>
      </c>
      <c r="L2" s="34" t="str">
        <f>IF(入力表・参加種目確認!AV14="","",入力表・参加種目確認!$E$4&amp;'貼付（事務局）'!B2&amp;"子"&amp;入力表・参加種目確認!AV14)</f>
        <v/>
      </c>
      <c r="M2" s="34" t="str">
        <f t="shared" ref="M2:M41" si="1">CONCATENATE(AS2,AT2,AU2,AV2,AW2,AX2,AY2,AZ2)</f>
        <v/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/>
      </c>
      <c r="Q2" s="34" t="str">
        <f>IF(P2="","",H2&amp;P2&amp;入力表・参加種目確認!BX14)</f>
        <v/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29">
        <f>入力表・参加種目確認!E6</f>
        <v>0</v>
      </c>
      <c r="W2" s="131">
        <f>入力表・参加種目確認!AN5</f>
        <v>0</v>
      </c>
      <c r="X2" s="131">
        <f>入力表・参加種目確認!AU5</f>
        <v>0</v>
      </c>
      <c r="Y2" s="131">
        <f>入力表・参加種目確認!BA5</f>
        <v>0</v>
      </c>
      <c r="Z2" s="131">
        <f>入力表・参加種目確認!AN6</f>
        <v>0</v>
      </c>
      <c r="AA2" s="131">
        <f>入力表・参加種目確認!AU6</f>
        <v>0</v>
      </c>
      <c r="AB2" s="131">
        <f>入力表・参加種目確認!BA6</f>
        <v>0</v>
      </c>
      <c r="AC2" s="131">
        <f>入力表・参加種目確認!CM3</f>
        <v>0</v>
      </c>
      <c r="AD2" s="131">
        <f>入力表・参加種目確認!CN3</f>
        <v>0</v>
      </c>
      <c r="AE2" s="131">
        <f>入力表・参加種目確認!CO3</f>
        <v>0</v>
      </c>
      <c r="AF2" s="131">
        <f>入力表・参加種目確認!CP3</f>
        <v>0</v>
      </c>
      <c r="AG2" s="131">
        <f>AC2+AE2</f>
        <v>0</v>
      </c>
      <c r="AH2" s="131">
        <f>AD2+AF2</f>
        <v>0</v>
      </c>
      <c r="AI2" s="131">
        <f>AG2+AH2</f>
        <v>0</v>
      </c>
      <c r="AJ2" s="130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 t="str">
        <f>IF(入力表・参加種目確認!AQ14="","",入力表・参加種目確認!AQ14)</f>
        <v/>
      </c>
      <c r="AO2" s="26" t="str">
        <f>IF(入力表・参加種目確認!AR14="","",入力表・参加種目確認!AR14)</f>
        <v/>
      </c>
      <c r="AP2" s="26" t="str">
        <f>IF(ISERROR(VLOOKUP(入力表・参加種目確認!AS14,$BJ$2:$BK$5,2,FALSE)),"",VLOOKUP(入力表・参加種目確認!AS14,$BJ$2:$BK$5,2,FALSE))</f>
        <v/>
      </c>
      <c r="AQ2" s="26" t="str">
        <f>IF(入力表・参加種目確認!AT14="","",入力表・参加種目確認!AT14)</f>
        <v/>
      </c>
      <c r="AR2" s="24" t="str">
        <f>IF(入力表・参加種目確認!AU14="","",入力表・参加種目確認!AU14)</f>
        <v/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/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148</v>
      </c>
      <c r="BK2" s="13" t="s">
        <v>150</v>
      </c>
      <c r="BM2" s="18" t="s">
        <v>165</v>
      </c>
      <c r="BN2" s="18"/>
      <c r="BP2" s="140" t="s">
        <v>675</v>
      </c>
      <c r="BQ2" s="140" t="s">
        <v>675</v>
      </c>
    </row>
    <row r="3" spans="1:69" ht="6" customHeight="1">
      <c r="A3" s="9">
        <v>2</v>
      </c>
      <c r="B3" s="34" t="str">
        <f>IF(入力表・参加種目確認!H15=0,"",入力表・参加種目確認!H15)</f>
        <v/>
      </c>
      <c r="C3" s="34" t="str">
        <f>IF(入力表・参加種目確認!J15=0,"",入力表・参加種目確認!J15)</f>
        <v/>
      </c>
      <c r="D3" s="34" t="str">
        <f>IF(入力表・参加種目確認!N15=0,"",入力表・参加種目確認!N15)</f>
        <v/>
      </c>
      <c r="E3" s="34" t="str">
        <f>RIGHT(入力表・参加種目確認!AA15,2)</f>
        <v/>
      </c>
      <c r="F3" s="34" t="str">
        <f>IF(入力表・参加種目確認!U15=0,"",ASC(入力表・参加種目確認!U15))</f>
        <v/>
      </c>
      <c r="G3" s="34" t="str">
        <f>IF(B3="","",入力表・参加種目確認!$N$8)</f>
        <v/>
      </c>
      <c r="H3" s="34" t="str">
        <f>IF(B3="","",入力表・参加種目確認!$L$4)</f>
        <v/>
      </c>
      <c r="I3" s="34" t="str">
        <f>IF(B3="","",入力表・参加種目確認!AE15)</f>
        <v/>
      </c>
      <c r="J3" s="34" t="str">
        <f>IF(入力表・参加種目確認!AH15="","",入力表・参加種目確認!$E$4&amp;'貼付（事務局）'!B3&amp;"子"&amp;入力表・参加種目確認!AH15)</f>
        <v/>
      </c>
      <c r="K3" s="34" t="str">
        <f t="shared" si="0"/>
        <v/>
      </c>
      <c r="L3" s="34" t="str">
        <f>IF(入力表・参加種目確認!AV15="","",入力表・参加種目確認!$E$4&amp;'貼付（事務局）'!B3&amp;"子"&amp;入力表・参加種目確認!AV15)</f>
        <v/>
      </c>
      <c r="M3" s="34" t="str">
        <f t="shared" si="1"/>
        <v/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/>
      </c>
      <c r="Q3" s="34" t="str">
        <f>IF(P3="","",H3&amp;P3&amp;入力表・参加種目確認!BX15)</f>
        <v/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32"/>
      <c r="W3" s="139"/>
      <c r="X3" s="139"/>
      <c r="Y3" s="139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 t="str">
        <f>IF(入力表・参加種目確認!AQ15="","",入力表・参加種目確認!AQ15)</f>
        <v/>
      </c>
      <c r="AO3" s="26" t="str">
        <f>IF(入力表・参加種目確認!AR15="","",入力表・参加種目確認!AR15)</f>
        <v/>
      </c>
      <c r="AP3" s="26" t="str">
        <f>IF(ISERROR(VLOOKUP(入力表・参加種目確認!AS15,$BJ$2:$BK$5,2,FALSE)),"",VLOOKUP(入力表・参加種目確認!AS15,$BJ$2:$BK$5,2,FALSE))</f>
        <v/>
      </c>
      <c r="AQ3" s="26" t="str">
        <f>IF(入力表・参加種目確認!AT15="","",入力表・参加種目確認!AT15)</f>
        <v/>
      </c>
      <c r="AR3" s="24" t="str">
        <f>IF(入力表・参加種目確認!AU15="","",入力表・参加種目確認!AU15)</f>
        <v/>
      </c>
      <c r="AS3" s="23" t="str">
        <f>IF(入力表・参加種目確認!BB15="","",入力表・参加種目確認!BB15)</f>
        <v/>
      </c>
      <c r="AT3" s="26" t="str">
        <f>IF(入力表・参加種目確認!BC15="","",入力表・参加種目確認!BC15)</f>
        <v/>
      </c>
      <c r="AU3" s="26" t="str">
        <f>IF(ISERROR(VLOOKUP(IF(AT3="","",入力表・参加種目確認!BD15),$BJ$2:$BK$5,2,FALSE)),"",VLOOKUP(IF(AT3="","",入力表・参加種目確認!BD15),$BJ$2:$BK$5,2,FALSE))</f>
        <v/>
      </c>
      <c r="AV3" s="27" t="str">
        <f>IF(入力表・参加種目確認!BE15="","",入力表・参加種目確認!BE15)</f>
        <v/>
      </c>
      <c r="AW3" s="27" t="str">
        <f>IF(入力表・参加種目確認!BF15="","",入力表・参加種目確認!BF15)</f>
        <v/>
      </c>
      <c r="AX3" s="27" t="str">
        <f>IF(ISERROR(VLOOKUP(入力表・参加種目確認!BG15,$BJ$2:$BK$5,2,FALSE)),"",VLOOKUP(入力表・参加種目確認!BG15,$BJ$2:$BK$5,2,FALSE))</f>
        <v/>
      </c>
      <c r="AY3" s="27" t="str">
        <f>IF(入力表・参加種目確認!BH15="","",入力表・参加種目確認!BH15)</f>
        <v/>
      </c>
      <c r="AZ3" s="25" t="str">
        <f>IF(入力表・参加種目確認!BI15="","",入力表・参加種目確認!BI15)</f>
        <v/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149</v>
      </c>
      <c r="BK3" s="13" t="s">
        <v>150</v>
      </c>
      <c r="BM3" s="17" t="s">
        <v>72</v>
      </c>
      <c r="BN3" s="16" t="str">
        <f>CONCATENATE(入力表・参加種目確認!BL2,".",入力表・参加種目確認!BN2,入力表・参加種目確認!BO2,".",入力表・参加種目確認!BQ2,入力表・参加種目確認!BR2)</f>
        <v>..</v>
      </c>
      <c r="BP3" s="140" t="s">
        <v>676</v>
      </c>
      <c r="BQ3" s="140" t="s">
        <v>676</v>
      </c>
    </row>
    <row r="4" spans="1:69" ht="6" customHeight="1">
      <c r="A4" s="9">
        <v>3</v>
      </c>
      <c r="B4" s="34" t="str">
        <f>IF(入力表・参加種目確認!H16=0,"",入力表・参加種目確認!H16)</f>
        <v/>
      </c>
      <c r="C4" s="34" t="str">
        <f>IF(入力表・参加種目確認!J16=0,"",入力表・参加種目確認!J16)</f>
        <v/>
      </c>
      <c r="D4" s="34" t="str">
        <f>IF(入力表・参加種目確認!N16=0,"",入力表・参加種目確認!N16)</f>
        <v/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/>
      </c>
      <c r="H4" s="34" t="str">
        <f>IF(B4="","",入力表・参加種目確認!$L$4)</f>
        <v/>
      </c>
      <c r="I4" s="34" t="str">
        <f>IF(B4="","",入力表・参加種目確認!AE16)</f>
        <v/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/>
      </c>
      <c r="Q4" s="34" t="str">
        <f>IF(P4="","",H4&amp;P4&amp;入力表・参加種目確認!BX16)</f>
        <v/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151</v>
      </c>
      <c r="BK4" s="13" t="s">
        <v>151</v>
      </c>
      <c r="BM4" s="17" t="s">
        <v>73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40" t="s">
        <v>677</v>
      </c>
      <c r="BQ4" s="140" t="s">
        <v>679</v>
      </c>
    </row>
    <row r="5" spans="1:69" ht="6" customHeight="1">
      <c r="A5" s="9">
        <v>4</v>
      </c>
      <c r="B5" s="34" t="str">
        <f>IF(入力表・参加種目確認!H17=0,"",入力表・参加種目確認!H17)</f>
        <v/>
      </c>
      <c r="C5" s="34" t="str">
        <f>IF(入力表・参加種目確認!J17=0,"",入力表・参加種目確認!J17)</f>
        <v/>
      </c>
      <c r="D5" s="34" t="str">
        <f>IF(入力表・参加種目確認!N17=0,"",入力表・参加種目確認!N17)</f>
        <v/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/>
      </c>
      <c r="H5" s="34" t="str">
        <f>IF(B5="","",入力表・参加種目確認!$L$4)</f>
        <v/>
      </c>
      <c r="I5" s="34" t="str">
        <f>IF(B5="","",入力表・参加種目確認!AE17)</f>
        <v/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/>
      </c>
      <c r="Q5" s="34" t="str">
        <f>IF(P5="","",H5&amp;P5&amp;入力表・参加種目確認!BX17)</f>
        <v/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74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40" t="s">
        <v>678</v>
      </c>
      <c r="BQ5" s="140" t="s">
        <v>679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/>
      </c>
      <c r="C6" s="34" t="str">
        <f>IF(入力表・参加種目確認!J18=0,"",入力表・参加種目確認!J18)</f>
        <v/>
      </c>
      <c r="D6" s="34" t="str">
        <f>IF(入力表・参加種目確認!N18=0,"",入力表・参加種目確認!N18)</f>
        <v/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/>
      </c>
      <c r="H6" s="34" t="str">
        <f>IF(B6="","",入力表・参加種目確認!$L$4)</f>
        <v/>
      </c>
      <c r="I6" s="34" t="str">
        <f>IF(B6="","",入力表・参加種目確認!AE18)</f>
        <v/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/>
      </c>
      <c r="Q6" s="34" t="str">
        <f>IF(P6="","",H6&amp;P6&amp;入力表・参加種目確認!BX18)</f>
        <v/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260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/>
      </c>
      <c r="C7" s="34" t="str">
        <f>IF(入力表・参加種目確認!J19=0,"",入力表・参加種目確認!J19)</f>
        <v/>
      </c>
      <c r="D7" s="34" t="str">
        <f>IF(入力表・参加種目確認!N19=0,"",入力表・参加種目確認!N19)</f>
        <v/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/>
      </c>
      <c r="H7" s="34" t="str">
        <f>IF(B7="","",入力表・参加種目確認!$L$4)</f>
        <v/>
      </c>
      <c r="I7" s="34" t="str">
        <f>IF(B7="","",入力表・参加種目確認!AE19)</f>
        <v/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/>
      </c>
      <c r="Q7" s="34" t="str">
        <f>IF(P7="","",H7&amp;P7&amp;入力表・参加種目確認!BX19)</f>
        <v/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261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40" t="s">
        <v>675</v>
      </c>
      <c r="BQ7" s="140" t="s">
        <v>679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262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40" t="s">
        <v>676</v>
      </c>
      <c r="BQ8" s="140" t="s">
        <v>679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75</v>
      </c>
      <c r="BN9" s="16" t="str">
        <f>CONCATENATE(入力表・参加種目確認!BW2,".",入力表・参加種目確認!BY2,入力表・参加種目確認!BZ2,".",入力表・参加種目確認!CB2,入力表・参加種目確認!CC2)</f>
        <v>..</v>
      </c>
      <c r="BP9" s="140" t="s">
        <v>677</v>
      </c>
      <c r="BQ9" s="140" t="s">
        <v>679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76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40" t="s">
        <v>678</v>
      </c>
      <c r="BQ10" s="140" t="s">
        <v>679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77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263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264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265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166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72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73</v>
      </c>
      <c r="BN17" s="16" t="str">
        <f>CONCATENATE(入力表・参加種目確認!BL10,".",入力表・参加種目確認!BN10,入力表・参加種目確認!BO10,".",入力表・参加種目確認!BQ10,入力表・参加種目確認!BR10)</f>
        <v>..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74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75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76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77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30</xdr:col>
                    <xdr:colOff>47625</xdr:colOff>
                    <xdr:row>9</xdr:row>
                    <xdr:rowOff>0</xdr:rowOff>
                  </from>
                  <to>
                    <xdr:col>35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208"/>
  <sheetViews>
    <sheetView showGridLines="0" topLeftCell="A33" zoomScale="85" zoomScaleNormal="85" workbookViewId="0">
      <selection activeCell="P64" sqref="P64"/>
    </sheetView>
  </sheetViews>
  <sheetFormatPr defaultColWidth="0" defaultRowHeight="17.25" zeroHeight="1"/>
  <cols>
    <col min="1" max="39" width="3.125" style="106" customWidth="1"/>
    <col min="40" max="49" width="3.125" style="106" hidden="1" customWidth="1"/>
    <col min="50" max="62" width="4.25" style="106" hidden="1" customWidth="1"/>
    <col min="63" max="16384" width="9" style="106" hidden="1"/>
  </cols>
  <sheetData>
    <row r="1" spans="1:38" ht="21" customHeight="1" thickBot="1">
      <c r="A1" s="105">
        <v>1</v>
      </c>
      <c r="B1" s="313" t="s">
        <v>204</v>
      </c>
      <c r="C1" s="314"/>
      <c r="D1" s="314"/>
      <c r="E1" s="314"/>
      <c r="F1" s="314"/>
      <c r="G1" s="314"/>
      <c r="H1" s="314"/>
      <c r="I1" s="314"/>
      <c r="J1" s="314"/>
      <c r="K1" s="315"/>
      <c r="M1" s="309" t="s">
        <v>682</v>
      </c>
      <c r="N1" s="310"/>
      <c r="O1" s="310"/>
      <c r="P1" s="310"/>
      <c r="Q1" s="310"/>
      <c r="R1" s="310"/>
      <c r="S1" s="310"/>
      <c r="T1" s="310"/>
      <c r="U1" s="310"/>
      <c r="V1" s="311"/>
      <c r="W1" s="106" t="s">
        <v>414</v>
      </c>
      <c r="X1" s="320" t="s">
        <v>413</v>
      </c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</row>
    <row r="2" spans="1:38" ht="15.75" customHeight="1"/>
    <row r="3" spans="1:38" ht="15.75" customHeight="1">
      <c r="B3" s="319" t="s">
        <v>112</v>
      </c>
      <c r="C3" s="319"/>
      <c r="D3" s="319"/>
      <c r="E3" s="319"/>
      <c r="F3" s="319"/>
      <c r="G3" s="319"/>
      <c r="H3" s="319"/>
      <c r="I3" s="319"/>
      <c r="J3" s="319"/>
      <c r="K3" s="319"/>
      <c r="P3" s="107"/>
    </row>
    <row r="4" spans="1:38" ht="15.75" customHeight="1"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38" ht="15.75" customHeight="1">
      <c r="B5" s="312" t="s">
        <v>682</v>
      </c>
      <c r="C5" s="312"/>
      <c r="D5" s="312"/>
      <c r="E5" s="312"/>
      <c r="F5" s="312"/>
      <c r="G5" s="312"/>
      <c r="H5" s="312"/>
      <c r="I5" s="312"/>
      <c r="J5" s="312"/>
      <c r="K5" s="312"/>
    </row>
    <row r="6" spans="1:38" ht="15.75" customHeight="1">
      <c r="B6" s="312" t="s">
        <v>683</v>
      </c>
      <c r="C6" s="312"/>
      <c r="D6" s="312"/>
      <c r="E6" s="312"/>
      <c r="F6" s="312"/>
      <c r="G6" s="312"/>
      <c r="H6" s="312"/>
      <c r="I6" s="312"/>
      <c r="J6" s="312"/>
      <c r="K6" s="312"/>
    </row>
    <row r="7" spans="1:38" ht="15.75" customHeight="1">
      <c r="B7" s="312" t="s">
        <v>113</v>
      </c>
      <c r="C7" s="312"/>
      <c r="D7" s="312"/>
      <c r="E7" s="312"/>
      <c r="F7" s="312"/>
      <c r="G7" s="312"/>
      <c r="H7" s="312"/>
      <c r="I7" s="312"/>
      <c r="J7" s="312"/>
      <c r="K7" s="312"/>
      <c r="O7" s="108"/>
    </row>
    <row r="8" spans="1:38" ht="15.75" customHeight="1">
      <c r="B8" s="312" t="s">
        <v>114</v>
      </c>
      <c r="C8" s="312"/>
      <c r="D8" s="312"/>
      <c r="E8" s="312"/>
      <c r="F8" s="312"/>
      <c r="G8" s="312"/>
      <c r="H8" s="312"/>
      <c r="I8" s="312"/>
      <c r="J8" s="312"/>
      <c r="K8" s="312"/>
      <c r="O8" s="108"/>
    </row>
    <row r="9" spans="1:38" ht="15.75" customHeight="1">
      <c r="B9" s="312"/>
      <c r="C9" s="312"/>
      <c r="D9" s="312"/>
      <c r="E9" s="312"/>
      <c r="F9" s="312"/>
      <c r="G9" s="312"/>
      <c r="H9" s="312"/>
      <c r="I9" s="312"/>
      <c r="J9" s="312"/>
      <c r="K9" s="312"/>
      <c r="O9" s="108"/>
    </row>
    <row r="10" spans="1:38" ht="15.75" customHeight="1">
      <c r="B10" s="312" t="s">
        <v>205</v>
      </c>
      <c r="C10" s="312"/>
      <c r="D10" s="312"/>
      <c r="E10" s="312"/>
      <c r="F10" s="312"/>
      <c r="G10" s="312"/>
      <c r="H10" s="312"/>
      <c r="I10" s="312"/>
      <c r="J10" s="312"/>
      <c r="K10" s="312"/>
      <c r="O10" s="108"/>
    </row>
    <row r="11" spans="1:38" ht="15.75" customHeight="1">
      <c r="B11" s="312"/>
      <c r="C11" s="312"/>
      <c r="D11" s="312"/>
      <c r="E11" s="312"/>
      <c r="F11" s="312"/>
      <c r="G11" s="312"/>
      <c r="H11" s="312"/>
      <c r="I11" s="312"/>
      <c r="J11" s="312"/>
      <c r="K11" s="312"/>
    </row>
    <row r="12" spans="1:38" ht="15.75" customHeight="1">
      <c r="B12" s="312" t="s">
        <v>129</v>
      </c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38" ht="15.75" customHeight="1">
      <c r="B13" s="312" t="s">
        <v>219</v>
      </c>
      <c r="C13" s="312"/>
      <c r="D13" s="312"/>
      <c r="E13" s="312"/>
      <c r="F13" s="312"/>
      <c r="G13" s="312"/>
      <c r="H13" s="312"/>
      <c r="I13" s="312"/>
      <c r="J13" s="312"/>
      <c r="K13" s="312"/>
    </row>
    <row r="14" spans="1:38" ht="15.75" customHeight="1">
      <c r="B14" s="312" t="s">
        <v>412</v>
      </c>
      <c r="C14" s="312"/>
      <c r="D14" s="312"/>
      <c r="E14" s="312"/>
      <c r="F14" s="312"/>
      <c r="G14" s="312"/>
      <c r="H14" s="312"/>
      <c r="I14" s="312"/>
      <c r="J14" s="312"/>
      <c r="K14" s="312"/>
    </row>
    <row r="15" spans="1:38" ht="15.75" customHeight="1"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38" ht="15.75" customHeight="1"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47" ht="15.75" customHeight="1">
      <c r="B17" s="312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47" ht="15.75" customHeight="1">
      <c r="B18" s="312"/>
      <c r="C18" s="312"/>
      <c r="D18" s="312"/>
      <c r="E18" s="312"/>
      <c r="F18" s="312"/>
      <c r="G18" s="312"/>
      <c r="H18" s="312"/>
      <c r="I18" s="312"/>
      <c r="J18" s="312"/>
      <c r="K18" s="312"/>
    </row>
    <row r="19" spans="1:47" ht="15.75" customHeight="1"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47" ht="7.5" customHeight="1" thickBot="1"/>
    <row r="21" spans="1:47" ht="21" customHeight="1" thickBot="1">
      <c r="A21" s="105">
        <v>2</v>
      </c>
      <c r="B21" s="316" t="s">
        <v>207</v>
      </c>
      <c r="C21" s="316"/>
      <c r="D21" s="316"/>
      <c r="E21" s="316"/>
      <c r="F21" s="316"/>
      <c r="G21" s="316"/>
      <c r="H21" s="316"/>
      <c r="I21" s="316"/>
      <c r="J21" s="316"/>
      <c r="K21" s="317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7" ht="15.75" customHeight="1" thickBot="1">
      <c r="N22" s="109"/>
      <c r="O22" s="109"/>
      <c r="P22" s="109"/>
      <c r="Q22" s="110">
        <v>1</v>
      </c>
      <c r="R22" s="110">
        <v>2</v>
      </c>
      <c r="S22" s="110">
        <v>3</v>
      </c>
      <c r="T22" s="110">
        <v>4</v>
      </c>
      <c r="U22" s="110">
        <v>5</v>
      </c>
      <c r="V22" s="110">
        <v>6</v>
      </c>
      <c r="W22" s="110">
        <v>7</v>
      </c>
      <c r="X22" s="110">
        <v>8</v>
      </c>
      <c r="Y22" s="110">
        <v>9</v>
      </c>
      <c r="Z22" s="110">
        <v>10</v>
      </c>
      <c r="AA22" s="110">
        <v>11</v>
      </c>
      <c r="AB22" s="110">
        <v>12</v>
      </c>
      <c r="AC22" s="110"/>
      <c r="AD22" s="110"/>
      <c r="AE22" s="110"/>
      <c r="AF22" s="110"/>
      <c r="AG22" s="110"/>
      <c r="AH22" s="110"/>
      <c r="AI22" s="110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5.75" customHeight="1" thickBot="1">
      <c r="A23" s="107"/>
      <c r="B23" s="112">
        <v>4</v>
      </c>
      <c r="C23" s="113" t="s">
        <v>208</v>
      </c>
      <c r="D23" s="112">
        <v>16</v>
      </c>
      <c r="E23" s="113" t="s">
        <v>209</v>
      </c>
      <c r="F23" s="113" t="s">
        <v>210</v>
      </c>
      <c r="G23" s="112" t="s">
        <v>221</v>
      </c>
      <c r="H23" s="113" t="s">
        <v>211</v>
      </c>
      <c r="I23" s="112">
        <v>18</v>
      </c>
      <c r="J23" s="113" t="s">
        <v>212</v>
      </c>
      <c r="K23" s="162" t="s">
        <v>680</v>
      </c>
      <c r="N23" s="109"/>
      <c r="O23" s="109"/>
      <c r="P23" s="109"/>
      <c r="Q23" s="110">
        <v>1</v>
      </c>
      <c r="R23" s="110">
        <v>2</v>
      </c>
      <c r="S23" s="110">
        <v>3</v>
      </c>
      <c r="T23" s="110">
        <v>4</v>
      </c>
      <c r="U23" s="110">
        <v>5</v>
      </c>
      <c r="V23" s="110">
        <v>6</v>
      </c>
      <c r="W23" s="110">
        <v>7</v>
      </c>
      <c r="X23" s="110">
        <v>8</v>
      </c>
      <c r="Y23" s="110">
        <v>9</v>
      </c>
      <c r="Z23" s="110">
        <v>10</v>
      </c>
      <c r="AA23" s="110">
        <v>11</v>
      </c>
      <c r="AB23" s="110">
        <v>12</v>
      </c>
      <c r="AC23" s="110">
        <v>13</v>
      </c>
      <c r="AD23" s="110">
        <v>14</v>
      </c>
      <c r="AE23" s="110">
        <v>15</v>
      </c>
      <c r="AF23" s="110">
        <v>16</v>
      </c>
      <c r="AG23" s="110">
        <v>17</v>
      </c>
      <c r="AH23" s="110">
        <v>18</v>
      </c>
      <c r="AI23" s="110">
        <v>19</v>
      </c>
      <c r="AJ23" s="110">
        <v>20</v>
      </c>
      <c r="AK23" s="110">
        <v>21</v>
      </c>
      <c r="AL23" s="110">
        <v>22</v>
      </c>
      <c r="AM23" s="110">
        <v>23</v>
      </c>
      <c r="AN23" s="110">
        <v>24</v>
      </c>
      <c r="AO23" s="110">
        <v>25</v>
      </c>
      <c r="AP23" s="110">
        <v>26</v>
      </c>
      <c r="AQ23" s="110">
        <v>27</v>
      </c>
      <c r="AR23" s="110">
        <v>28</v>
      </c>
      <c r="AS23" s="110">
        <v>29</v>
      </c>
      <c r="AT23" s="110">
        <v>30</v>
      </c>
      <c r="AU23" s="110">
        <v>31</v>
      </c>
    </row>
    <row r="24" spans="1:47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N24" s="109"/>
      <c r="O24" s="109"/>
      <c r="P24" s="109"/>
      <c r="Q24" s="110" t="s">
        <v>220</v>
      </c>
      <c r="R24" s="110" t="s">
        <v>221</v>
      </c>
      <c r="S24" s="110" t="s">
        <v>222</v>
      </c>
      <c r="T24" s="110" t="s">
        <v>223</v>
      </c>
      <c r="U24" s="110" t="s">
        <v>224</v>
      </c>
      <c r="V24" s="110" t="s">
        <v>225</v>
      </c>
      <c r="W24" s="110" t="s">
        <v>226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5.75" hidden="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7" ht="15.75" hidden="1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7" ht="21" customHeight="1" thickBot="1">
      <c r="A27" s="105">
        <v>3</v>
      </c>
      <c r="B27" s="316" t="s">
        <v>138</v>
      </c>
      <c r="C27" s="316"/>
      <c r="D27" s="316"/>
      <c r="E27" s="316"/>
      <c r="F27" s="316"/>
      <c r="G27" s="316"/>
      <c r="H27" s="316"/>
      <c r="I27" s="316"/>
      <c r="J27" s="316"/>
      <c r="K27" s="317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7" ht="15.75" customHeight="1" thickBot="1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7" ht="15.75" customHeight="1" thickBot="1">
      <c r="B29" s="305" t="s">
        <v>227</v>
      </c>
      <c r="C29" s="305"/>
      <c r="D29" s="306"/>
      <c r="E29" s="325"/>
      <c r="F29" s="326"/>
      <c r="G29" s="327"/>
      <c r="H29" s="321" t="s">
        <v>230</v>
      </c>
      <c r="I29" s="305"/>
      <c r="J29" s="306"/>
      <c r="K29" s="322"/>
      <c r="L29" s="323"/>
      <c r="M29" s="324"/>
      <c r="N29" s="321" t="s">
        <v>233</v>
      </c>
      <c r="O29" s="305"/>
      <c r="P29" s="306"/>
      <c r="Q29" s="325"/>
      <c r="R29" s="326"/>
      <c r="S29" s="327"/>
      <c r="T29" s="321" t="s">
        <v>236</v>
      </c>
      <c r="U29" s="305"/>
      <c r="V29" s="306"/>
      <c r="W29" s="325">
        <v>800</v>
      </c>
      <c r="X29" s="326"/>
      <c r="Y29" s="327"/>
      <c r="Z29" s="321" t="s">
        <v>239</v>
      </c>
      <c r="AA29" s="305"/>
      <c r="AB29" s="306"/>
      <c r="AC29" s="325">
        <v>1000</v>
      </c>
      <c r="AD29" s="326"/>
      <c r="AE29" s="327"/>
      <c r="AF29" s="321" t="s">
        <v>164</v>
      </c>
      <c r="AG29" s="305"/>
      <c r="AH29" s="306"/>
      <c r="AI29" s="325"/>
      <c r="AJ29" s="326"/>
      <c r="AK29" s="327"/>
      <c r="AL29" s="109"/>
      <c r="AM29" s="109"/>
      <c r="AN29" s="109"/>
    </row>
    <row r="30" spans="1:47" ht="15.75" customHeight="1" thickBot="1">
      <c r="B30" s="305" t="s">
        <v>228</v>
      </c>
      <c r="C30" s="305"/>
      <c r="D30" s="306"/>
      <c r="E30" s="325"/>
      <c r="F30" s="326"/>
      <c r="G30" s="327"/>
      <c r="H30" s="321" t="s">
        <v>231</v>
      </c>
      <c r="I30" s="305"/>
      <c r="J30" s="306"/>
      <c r="K30" s="325"/>
      <c r="L30" s="326"/>
      <c r="M30" s="327"/>
      <c r="N30" s="321" t="s">
        <v>234</v>
      </c>
      <c r="O30" s="305"/>
      <c r="P30" s="306"/>
      <c r="Q30" s="325"/>
      <c r="R30" s="326"/>
      <c r="S30" s="327"/>
      <c r="T30" s="321" t="s">
        <v>237</v>
      </c>
      <c r="U30" s="305"/>
      <c r="V30" s="306"/>
      <c r="W30" s="325">
        <v>1000</v>
      </c>
      <c r="X30" s="326"/>
      <c r="Y30" s="327"/>
      <c r="Z30" s="321" t="s">
        <v>240</v>
      </c>
      <c r="AA30" s="305"/>
      <c r="AB30" s="306"/>
      <c r="AC30" s="325">
        <v>1500</v>
      </c>
      <c r="AD30" s="326"/>
      <c r="AE30" s="327"/>
      <c r="AF30" s="321" t="s">
        <v>153</v>
      </c>
      <c r="AG30" s="305"/>
      <c r="AH30" s="306"/>
      <c r="AI30" s="325"/>
      <c r="AJ30" s="326"/>
      <c r="AK30" s="327"/>
      <c r="AL30" s="109"/>
      <c r="AM30" s="109"/>
      <c r="AN30" s="109"/>
    </row>
    <row r="31" spans="1:47" ht="15.75" customHeight="1" thickBot="1">
      <c r="B31" s="305" t="s">
        <v>229</v>
      </c>
      <c r="C31" s="305"/>
      <c r="D31" s="306"/>
      <c r="E31" s="325"/>
      <c r="F31" s="326"/>
      <c r="G31" s="327"/>
      <c r="H31" s="321" t="s">
        <v>232</v>
      </c>
      <c r="I31" s="305"/>
      <c r="J31" s="306"/>
      <c r="K31" s="325"/>
      <c r="L31" s="326"/>
      <c r="M31" s="327"/>
      <c r="N31" s="321" t="s">
        <v>235</v>
      </c>
      <c r="O31" s="305"/>
      <c r="P31" s="306"/>
      <c r="Q31" s="325"/>
      <c r="R31" s="326"/>
      <c r="S31" s="327"/>
      <c r="T31" s="321" t="s">
        <v>238</v>
      </c>
      <c r="U31" s="305"/>
      <c r="V31" s="306"/>
      <c r="W31" s="325">
        <v>1200</v>
      </c>
      <c r="X31" s="326"/>
      <c r="Y31" s="327"/>
      <c r="Z31" s="321" t="s">
        <v>241</v>
      </c>
      <c r="AA31" s="305"/>
      <c r="AB31" s="306"/>
      <c r="AC31" s="325">
        <v>1800</v>
      </c>
      <c r="AD31" s="326"/>
      <c r="AE31" s="327"/>
      <c r="AF31" s="321" t="s">
        <v>154</v>
      </c>
      <c r="AG31" s="305"/>
      <c r="AH31" s="306"/>
      <c r="AI31" s="325">
        <v>1000</v>
      </c>
      <c r="AJ31" s="326"/>
      <c r="AK31" s="327"/>
      <c r="AL31" s="109"/>
      <c r="AM31" s="109"/>
      <c r="AN31" s="109"/>
    </row>
    <row r="32" spans="1:47" ht="15.75" customHeight="1" thickBot="1">
      <c r="B32" s="307" t="s">
        <v>230</v>
      </c>
      <c r="C32" s="307"/>
      <c r="D32" s="307"/>
      <c r="E32" s="318">
        <f>K29</f>
        <v>0</v>
      </c>
      <c r="F32" s="318"/>
      <c r="G32" s="318"/>
      <c r="H32" s="328" t="s">
        <v>415</v>
      </c>
      <c r="I32" s="328"/>
      <c r="J32" s="328"/>
      <c r="K32" s="329"/>
      <c r="L32" s="329"/>
      <c r="M32" s="329"/>
      <c r="N32" s="328"/>
      <c r="O32" s="328"/>
      <c r="P32" s="328"/>
      <c r="Q32" s="329"/>
      <c r="R32" s="329"/>
      <c r="S32" s="329"/>
      <c r="T32" s="328"/>
      <c r="U32" s="328"/>
      <c r="V32" s="328"/>
      <c r="W32" s="329"/>
      <c r="X32" s="329"/>
      <c r="Y32" s="329"/>
      <c r="Z32" s="328"/>
      <c r="AA32" s="328"/>
      <c r="AB32" s="328"/>
      <c r="AC32" s="329"/>
      <c r="AD32" s="329"/>
      <c r="AE32" s="329"/>
      <c r="AF32" s="305" t="s">
        <v>155</v>
      </c>
      <c r="AG32" s="305"/>
      <c r="AH32" s="306"/>
      <c r="AI32" s="325">
        <v>1500</v>
      </c>
      <c r="AJ32" s="326"/>
      <c r="AK32" s="327"/>
      <c r="AL32" s="109"/>
      <c r="AM32" s="109"/>
      <c r="AN32" s="109"/>
    </row>
    <row r="33" spans="2:40" ht="7.5" customHeight="1" thickBot="1">
      <c r="B33" s="308" t="s">
        <v>231</v>
      </c>
      <c r="C33" s="308"/>
      <c r="D33" s="308"/>
      <c r="E33" s="308">
        <f t="shared" ref="E33:E34" si="0">K30</f>
        <v>0</v>
      </c>
      <c r="F33" s="308"/>
      <c r="G33" s="308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2:40" ht="15.75" hidden="1" customHeight="1">
      <c r="B34" s="308" t="s">
        <v>232</v>
      </c>
      <c r="C34" s="308"/>
      <c r="D34" s="308"/>
      <c r="E34" s="308">
        <f t="shared" si="0"/>
        <v>0</v>
      </c>
      <c r="F34" s="308"/>
      <c r="G34" s="308"/>
    </row>
    <row r="35" spans="2:40" ht="15.75" hidden="1" customHeight="1">
      <c r="B35" s="308" t="s">
        <v>233</v>
      </c>
      <c r="C35" s="308"/>
      <c r="D35" s="308"/>
      <c r="E35" s="308">
        <f>Q29</f>
        <v>0</v>
      </c>
      <c r="F35" s="308"/>
      <c r="G35" s="308"/>
    </row>
    <row r="36" spans="2:40" ht="15.75" hidden="1" customHeight="1">
      <c r="B36" s="308" t="s">
        <v>234</v>
      </c>
      <c r="C36" s="308"/>
      <c r="D36" s="308"/>
      <c r="E36" s="308">
        <f t="shared" ref="E36:E37" si="1">Q30</f>
        <v>0</v>
      </c>
      <c r="F36" s="308"/>
      <c r="G36" s="308"/>
    </row>
    <row r="37" spans="2:40" ht="15.75" hidden="1" customHeight="1">
      <c r="B37" s="308" t="s">
        <v>235</v>
      </c>
      <c r="C37" s="308"/>
      <c r="D37" s="308"/>
      <c r="E37" s="308">
        <f t="shared" si="1"/>
        <v>0</v>
      </c>
      <c r="F37" s="308"/>
      <c r="G37" s="308"/>
    </row>
    <row r="38" spans="2:40" ht="15.75" hidden="1" customHeight="1">
      <c r="B38" s="308" t="s">
        <v>236</v>
      </c>
      <c r="C38" s="308"/>
      <c r="D38" s="308"/>
      <c r="E38" s="308">
        <f>W29</f>
        <v>800</v>
      </c>
      <c r="F38" s="308"/>
      <c r="G38" s="308"/>
    </row>
    <row r="39" spans="2:40" ht="15.75" hidden="1" customHeight="1">
      <c r="B39" s="308" t="s">
        <v>237</v>
      </c>
      <c r="C39" s="308"/>
      <c r="D39" s="308"/>
      <c r="E39" s="308">
        <f t="shared" ref="E39:E40" si="2">W30</f>
        <v>1000</v>
      </c>
      <c r="F39" s="308"/>
      <c r="G39" s="308"/>
    </row>
    <row r="40" spans="2:40" ht="15.75" hidden="1" customHeight="1">
      <c r="B40" s="308" t="s">
        <v>238</v>
      </c>
      <c r="C40" s="308"/>
      <c r="D40" s="308"/>
      <c r="E40" s="308">
        <f t="shared" si="2"/>
        <v>1200</v>
      </c>
      <c r="F40" s="308"/>
      <c r="G40" s="308"/>
    </row>
    <row r="41" spans="2:40" ht="15.75" hidden="1" customHeight="1">
      <c r="B41" s="308" t="s">
        <v>239</v>
      </c>
      <c r="C41" s="308"/>
      <c r="D41" s="308"/>
      <c r="E41" s="308">
        <f>AC29</f>
        <v>1000</v>
      </c>
      <c r="F41" s="308"/>
      <c r="G41" s="308"/>
    </row>
    <row r="42" spans="2:40" ht="15.75" hidden="1" customHeight="1">
      <c r="B42" s="308" t="s">
        <v>240</v>
      </c>
      <c r="C42" s="308"/>
      <c r="D42" s="308"/>
      <c r="E42" s="308">
        <f t="shared" ref="E42:E43" si="3">AC30</f>
        <v>1500</v>
      </c>
      <c r="F42" s="308"/>
      <c r="G42" s="308"/>
    </row>
    <row r="43" spans="2:40" ht="15.75" hidden="1" customHeight="1">
      <c r="B43" s="308" t="s">
        <v>241</v>
      </c>
      <c r="C43" s="308"/>
      <c r="D43" s="308"/>
      <c r="E43" s="308">
        <f t="shared" si="3"/>
        <v>1800</v>
      </c>
      <c r="F43" s="308"/>
      <c r="G43" s="308"/>
    </row>
    <row r="44" spans="2:40" ht="15.75" hidden="1" customHeight="1">
      <c r="B44" s="308" t="s">
        <v>164</v>
      </c>
      <c r="C44" s="308"/>
      <c r="D44" s="308"/>
      <c r="E44" s="308">
        <f>AI29</f>
        <v>0</v>
      </c>
      <c r="F44" s="308"/>
      <c r="G44" s="308"/>
    </row>
    <row r="45" spans="2:40" ht="15.75" hidden="1" customHeight="1">
      <c r="B45" s="308" t="s">
        <v>153</v>
      </c>
      <c r="C45" s="308"/>
      <c r="D45" s="308"/>
      <c r="E45" s="308">
        <f t="shared" ref="E45:E47" si="4">AI30</f>
        <v>0</v>
      </c>
      <c r="F45" s="308"/>
      <c r="G45" s="308"/>
      <c r="H45" s="108"/>
    </row>
    <row r="46" spans="2:40" ht="15.75" hidden="1" customHeight="1">
      <c r="B46" s="308" t="s">
        <v>154</v>
      </c>
      <c r="C46" s="308"/>
      <c r="D46" s="308"/>
      <c r="E46" s="308">
        <f t="shared" si="4"/>
        <v>1000</v>
      </c>
      <c r="F46" s="308"/>
      <c r="G46" s="308"/>
      <c r="H46" s="108"/>
    </row>
    <row r="47" spans="2:40" ht="15.75" hidden="1" customHeight="1">
      <c r="B47" s="308" t="s">
        <v>155</v>
      </c>
      <c r="C47" s="308"/>
      <c r="D47" s="308"/>
      <c r="E47" s="308">
        <f t="shared" si="4"/>
        <v>1500</v>
      </c>
      <c r="F47" s="308"/>
      <c r="G47" s="308"/>
      <c r="H47" s="108"/>
    </row>
    <row r="48" spans="2:40" ht="15.75" hidden="1" customHeight="1"/>
    <row r="49" spans="1:62" ht="21" customHeight="1" thickBot="1">
      <c r="A49" s="105">
        <v>4</v>
      </c>
      <c r="B49" s="316" t="s">
        <v>608</v>
      </c>
      <c r="C49" s="316"/>
      <c r="D49" s="316"/>
      <c r="E49" s="316"/>
      <c r="F49" s="316"/>
      <c r="G49" s="316"/>
      <c r="H49" s="316"/>
      <c r="I49" s="316"/>
      <c r="J49" s="316"/>
      <c r="K49" s="317"/>
    </row>
    <row r="50" spans="1:62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4"/>
      <c r="N50" s="114"/>
    </row>
    <row r="51" spans="1:62" ht="15.75" customHeight="1">
      <c r="B51" s="334" t="s">
        <v>420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64"/>
      <c r="N51" s="335" t="s">
        <v>521</v>
      </c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61"/>
      <c r="Z51" s="75"/>
      <c r="AA51" s="75"/>
      <c r="AB51" s="75"/>
      <c r="AC51" s="75"/>
      <c r="AD51" s="61"/>
      <c r="AE51" s="61"/>
      <c r="AF51" s="61"/>
      <c r="AG51" s="61"/>
      <c r="AH51" s="61"/>
      <c r="AI51" s="62"/>
      <c r="AJ51" s="62"/>
      <c r="AK51" s="62"/>
      <c r="AL51" s="62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62" ht="15.75" customHeight="1">
      <c r="B52" s="74">
        <f>COUNTIF(B55:B201,1)</f>
        <v>0</v>
      </c>
      <c r="C52" s="74">
        <f t="shared" ref="C52:D52" si="5">COUNTIF(C55:C201,1)</f>
        <v>0</v>
      </c>
      <c r="D52" s="74">
        <f t="shared" si="5"/>
        <v>17</v>
      </c>
      <c r="E52" s="74">
        <f>COUNTIF(E55:E201,1)</f>
        <v>17</v>
      </c>
      <c r="F52" s="343" t="s">
        <v>421</v>
      </c>
      <c r="G52" s="343"/>
      <c r="H52" s="343"/>
      <c r="I52" s="343"/>
      <c r="J52" s="343"/>
      <c r="K52" s="343"/>
      <c r="L52" s="343"/>
      <c r="M52" s="61"/>
      <c r="N52" s="73">
        <f t="shared" ref="N52:Q52" si="6">COUNTIF(N55:N201,1)</f>
        <v>0</v>
      </c>
      <c r="O52" s="73">
        <f t="shared" si="6"/>
        <v>0</v>
      </c>
      <c r="P52" s="73">
        <f t="shared" si="6"/>
        <v>17</v>
      </c>
      <c r="Q52" s="73">
        <f t="shared" si="6"/>
        <v>17</v>
      </c>
      <c r="R52" s="344" t="s">
        <v>421</v>
      </c>
      <c r="S52" s="344"/>
      <c r="T52" s="344"/>
      <c r="U52" s="344"/>
      <c r="V52" s="344"/>
      <c r="W52" s="344"/>
      <c r="X52" s="344"/>
      <c r="Y52" s="64"/>
      <c r="Z52" s="120" t="str">
        <f>IF(B52=MAX(Z55:Z201),"○","×")</f>
        <v>○</v>
      </c>
      <c r="AA52" s="120" t="str">
        <f t="shared" ref="AA52:AC52" si="7">IF(C52=MAX(AA55:AA201),"○","×")</f>
        <v>○</v>
      </c>
      <c r="AB52" s="120" t="str">
        <f t="shared" si="7"/>
        <v>○</v>
      </c>
      <c r="AC52" s="120" t="str">
        <f t="shared" si="7"/>
        <v>○</v>
      </c>
      <c r="AD52" s="120"/>
      <c r="AE52" s="120"/>
      <c r="AF52" s="120"/>
      <c r="AG52" s="120"/>
      <c r="AH52" s="120"/>
      <c r="AI52" s="120"/>
      <c r="AJ52" s="64"/>
      <c r="AK52" s="64"/>
      <c r="AL52" s="120" t="str">
        <f>IF(N52=MAX(AL55:AL201),"○","×")</f>
        <v>○</v>
      </c>
      <c r="AM52" s="120" t="str">
        <f t="shared" ref="AM52" si="8">IF(O52=MAX(AM55:AM201),"○","×")</f>
        <v>○</v>
      </c>
      <c r="AN52" s="120" t="str">
        <f t="shared" ref="AN52" si="9">IF(P52=MAX(AN55:AN201),"○","×")</f>
        <v>○</v>
      </c>
      <c r="AO52" s="120" t="str">
        <f t="shared" ref="AO52" si="10">IF(Q52=MAX(AO55:AO201),"○","×")</f>
        <v>○</v>
      </c>
      <c r="AP52" s="120"/>
      <c r="AQ52" s="120"/>
      <c r="AR52" s="120"/>
      <c r="AS52" s="120"/>
      <c r="AT52" s="120"/>
      <c r="AU52" s="120"/>
      <c r="AV52" s="64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</row>
    <row r="53" spans="1:62" ht="15.75" customHeight="1">
      <c r="B53" s="330" t="s">
        <v>416</v>
      </c>
      <c r="C53" s="330" t="s">
        <v>417</v>
      </c>
      <c r="D53" s="330" t="s">
        <v>418</v>
      </c>
      <c r="E53" s="330" t="s">
        <v>419</v>
      </c>
      <c r="F53" s="343"/>
      <c r="G53" s="343"/>
      <c r="H53" s="343"/>
      <c r="I53" s="343"/>
      <c r="J53" s="343"/>
      <c r="K53" s="343"/>
      <c r="L53" s="343"/>
      <c r="M53" s="119"/>
      <c r="N53" s="336" t="s">
        <v>416</v>
      </c>
      <c r="O53" s="336" t="s">
        <v>417</v>
      </c>
      <c r="P53" s="336" t="s">
        <v>418</v>
      </c>
      <c r="Q53" s="336" t="s">
        <v>419</v>
      </c>
      <c r="R53" s="344"/>
      <c r="S53" s="344"/>
      <c r="T53" s="344"/>
      <c r="U53" s="344"/>
      <c r="V53" s="344"/>
      <c r="W53" s="344"/>
      <c r="X53" s="344"/>
      <c r="Y53" s="65"/>
      <c r="Z53" s="345" t="s">
        <v>416</v>
      </c>
      <c r="AA53" s="345" t="s">
        <v>417</v>
      </c>
      <c r="AB53" s="345" t="s">
        <v>418</v>
      </c>
      <c r="AC53" s="345" t="s">
        <v>419</v>
      </c>
      <c r="AD53" s="304" t="s">
        <v>421</v>
      </c>
      <c r="AE53" s="304"/>
      <c r="AF53" s="304"/>
      <c r="AG53" s="304"/>
      <c r="AH53" s="304"/>
      <c r="AI53" s="304"/>
      <c r="AJ53" s="304"/>
      <c r="AK53" s="64"/>
      <c r="AL53" s="345" t="s">
        <v>416</v>
      </c>
      <c r="AM53" s="345" t="s">
        <v>417</v>
      </c>
      <c r="AN53" s="345" t="s">
        <v>418</v>
      </c>
      <c r="AO53" s="345" t="s">
        <v>419</v>
      </c>
      <c r="AP53" s="304" t="s">
        <v>421</v>
      </c>
      <c r="AQ53" s="304"/>
      <c r="AR53" s="304"/>
      <c r="AS53" s="304"/>
      <c r="AT53" s="304"/>
      <c r="AU53" s="304"/>
      <c r="AV53" s="304"/>
      <c r="AW53" s="117"/>
      <c r="AX53" s="117"/>
      <c r="AY53" s="117"/>
      <c r="AZ53" s="117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1:62" ht="15.75" customHeight="1">
      <c r="B54" s="330"/>
      <c r="C54" s="330"/>
      <c r="D54" s="330"/>
      <c r="E54" s="330"/>
      <c r="F54" s="343"/>
      <c r="G54" s="343"/>
      <c r="H54" s="343"/>
      <c r="I54" s="343"/>
      <c r="J54" s="343"/>
      <c r="K54" s="343"/>
      <c r="L54" s="343"/>
      <c r="M54" s="119"/>
      <c r="N54" s="336"/>
      <c r="O54" s="336"/>
      <c r="P54" s="336"/>
      <c r="Q54" s="336"/>
      <c r="R54" s="344"/>
      <c r="S54" s="344"/>
      <c r="T54" s="344"/>
      <c r="U54" s="344"/>
      <c r="V54" s="344"/>
      <c r="W54" s="344"/>
      <c r="X54" s="344"/>
      <c r="Y54" s="65"/>
      <c r="Z54" s="345"/>
      <c r="AA54" s="345"/>
      <c r="AB54" s="345"/>
      <c r="AC54" s="345"/>
      <c r="AD54" s="304"/>
      <c r="AE54" s="304"/>
      <c r="AF54" s="304"/>
      <c r="AG54" s="304"/>
      <c r="AH54" s="304"/>
      <c r="AI54" s="304"/>
      <c r="AJ54" s="304"/>
      <c r="AK54" s="64"/>
      <c r="AL54" s="345"/>
      <c r="AM54" s="345"/>
      <c r="AN54" s="345"/>
      <c r="AO54" s="345"/>
      <c r="AP54" s="304"/>
      <c r="AQ54" s="304"/>
      <c r="AR54" s="304"/>
      <c r="AS54" s="304"/>
      <c r="AT54" s="304"/>
      <c r="AU54" s="304"/>
      <c r="AV54" s="304"/>
      <c r="AW54" s="117"/>
      <c r="AX54" s="117"/>
      <c r="AY54" s="117"/>
      <c r="AZ54" s="117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62" ht="15.75" customHeight="1">
      <c r="B55" s="66"/>
      <c r="C55" s="66"/>
      <c r="D55" s="66">
        <v>1</v>
      </c>
      <c r="E55" s="124">
        <v>1</v>
      </c>
      <c r="F55" s="331" t="s">
        <v>422</v>
      </c>
      <c r="G55" s="332"/>
      <c r="H55" s="332"/>
      <c r="I55" s="332"/>
      <c r="J55" s="332"/>
      <c r="K55" s="332"/>
      <c r="L55" s="333"/>
      <c r="M55" s="65"/>
      <c r="N55" s="69"/>
      <c r="O55" s="69"/>
      <c r="P55" s="71">
        <v>1</v>
      </c>
      <c r="Q55" s="71">
        <v>1</v>
      </c>
      <c r="R55" s="337" t="s">
        <v>522</v>
      </c>
      <c r="S55" s="338"/>
      <c r="T55" s="338"/>
      <c r="U55" s="338"/>
      <c r="V55" s="338"/>
      <c r="W55" s="338"/>
      <c r="X55" s="339"/>
      <c r="Y55" s="65"/>
      <c r="Z55" s="121">
        <f>IF(B55="",0,1)</f>
        <v>0</v>
      </c>
      <c r="AA55" s="121">
        <f t="shared" ref="AA55:AC55" si="11">IF(C55="",0,1)</f>
        <v>0</v>
      </c>
      <c r="AB55" s="121">
        <f t="shared" si="11"/>
        <v>1</v>
      </c>
      <c r="AC55" s="121">
        <f t="shared" si="11"/>
        <v>1</v>
      </c>
      <c r="AD55" s="304" t="str">
        <f>F55</f>
        <v>共通男子100m</v>
      </c>
      <c r="AE55" s="304"/>
      <c r="AF55" s="304"/>
      <c r="AG55" s="304"/>
      <c r="AH55" s="304"/>
      <c r="AI55" s="304"/>
      <c r="AJ55" s="304"/>
      <c r="AK55" s="64"/>
      <c r="AL55" s="121">
        <f>IF(N55="",0,1)</f>
        <v>0</v>
      </c>
      <c r="AM55" s="121">
        <f t="shared" ref="AM55" si="12">IF(O55="",0,1)</f>
        <v>0</v>
      </c>
      <c r="AN55" s="121">
        <f t="shared" ref="AN55" si="13">IF(P55="",0,1)</f>
        <v>1</v>
      </c>
      <c r="AO55" s="121">
        <f t="shared" ref="AO55" si="14">IF(Q55="",0,1)</f>
        <v>1</v>
      </c>
      <c r="AP55" s="304" t="str">
        <f>R55</f>
        <v>共通女子100m</v>
      </c>
      <c r="AQ55" s="304"/>
      <c r="AR55" s="304"/>
      <c r="AS55" s="304"/>
      <c r="AT55" s="304"/>
      <c r="AU55" s="304"/>
      <c r="AV55" s="304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</row>
    <row r="56" spans="1:62" ht="15.75" customHeight="1">
      <c r="B56" s="67"/>
      <c r="C56" s="67"/>
      <c r="D56" s="67">
        <v>1</v>
      </c>
      <c r="E56" s="68">
        <v>1</v>
      </c>
      <c r="F56" s="298" t="s">
        <v>423</v>
      </c>
      <c r="G56" s="299"/>
      <c r="H56" s="299"/>
      <c r="I56" s="299"/>
      <c r="J56" s="299"/>
      <c r="K56" s="299"/>
      <c r="L56" s="300"/>
      <c r="M56" s="65"/>
      <c r="N56" s="70"/>
      <c r="O56" s="70"/>
      <c r="P56" s="72">
        <v>1</v>
      </c>
      <c r="Q56" s="72">
        <v>1</v>
      </c>
      <c r="R56" s="301" t="s">
        <v>523</v>
      </c>
      <c r="S56" s="302"/>
      <c r="T56" s="302"/>
      <c r="U56" s="302"/>
      <c r="V56" s="302"/>
      <c r="W56" s="302"/>
      <c r="X56" s="303"/>
      <c r="Y56" s="65"/>
      <c r="Z56" s="121">
        <f>IF(B56="",Z55,Z55+1)</f>
        <v>0</v>
      </c>
      <c r="AA56" s="121">
        <f t="shared" ref="AA56:AC71" si="15">IF(C56="",AA55,AA55+1)</f>
        <v>0</v>
      </c>
      <c r="AB56" s="121">
        <f t="shared" si="15"/>
        <v>2</v>
      </c>
      <c r="AC56" s="121">
        <f t="shared" si="15"/>
        <v>2</v>
      </c>
      <c r="AD56" s="304" t="str">
        <f t="shared" ref="AD56:AD119" si="16">F56</f>
        <v>共通男子200m</v>
      </c>
      <c r="AE56" s="304"/>
      <c r="AF56" s="304"/>
      <c r="AG56" s="304"/>
      <c r="AH56" s="304"/>
      <c r="AI56" s="304"/>
      <c r="AJ56" s="304"/>
      <c r="AK56" s="64"/>
      <c r="AL56" s="121">
        <f>IF(N56="",AL55,AL55+1)</f>
        <v>0</v>
      </c>
      <c r="AM56" s="121">
        <f t="shared" ref="AM56:AM119" si="17">IF(O56="",AM55,AM55+1)</f>
        <v>0</v>
      </c>
      <c r="AN56" s="121">
        <f t="shared" ref="AN56:AN119" si="18">IF(P56="",AN55,AN55+1)</f>
        <v>2</v>
      </c>
      <c r="AO56" s="121">
        <f t="shared" ref="AO56:AO119" si="19">IF(Q56="",AO55,AO55+1)</f>
        <v>2</v>
      </c>
      <c r="AP56" s="304" t="str">
        <f t="shared" ref="AP56:AP119" si="20">R56</f>
        <v>共通女子200m</v>
      </c>
      <c r="AQ56" s="304"/>
      <c r="AR56" s="304"/>
      <c r="AS56" s="304"/>
      <c r="AT56" s="304"/>
      <c r="AU56" s="304"/>
      <c r="AV56" s="304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1:62" ht="15.75" customHeight="1">
      <c r="B57" s="67"/>
      <c r="C57" s="67"/>
      <c r="D57" s="67"/>
      <c r="E57" s="68"/>
      <c r="F57" s="298" t="s">
        <v>424</v>
      </c>
      <c r="G57" s="299"/>
      <c r="H57" s="299"/>
      <c r="I57" s="299"/>
      <c r="J57" s="299"/>
      <c r="K57" s="299"/>
      <c r="L57" s="300"/>
      <c r="M57" s="65"/>
      <c r="N57" s="70"/>
      <c r="O57" s="70"/>
      <c r="P57" s="72"/>
      <c r="Q57" s="72"/>
      <c r="R57" s="301" t="s">
        <v>524</v>
      </c>
      <c r="S57" s="302"/>
      <c r="T57" s="302"/>
      <c r="U57" s="302"/>
      <c r="V57" s="302"/>
      <c r="W57" s="302"/>
      <c r="X57" s="303"/>
      <c r="Y57" s="65"/>
      <c r="Z57" s="121">
        <f t="shared" ref="Z57:Z120" si="21">IF(B57="",Z56,Z56+1)</f>
        <v>0</v>
      </c>
      <c r="AA57" s="121">
        <f t="shared" si="15"/>
        <v>0</v>
      </c>
      <c r="AB57" s="121">
        <f t="shared" si="15"/>
        <v>2</v>
      </c>
      <c r="AC57" s="121">
        <f t="shared" si="15"/>
        <v>2</v>
      </c>
      <c r="AD57" s="304" t="str">
        <f t="shared" si="16"/>
        <v>共通男子300m</v>
      </c>
      <c r="AE57" s="304"/>
      <c r="AF57" s="304"/>
      <c r="AG57" s="304"/>
      <c r="AH57" s="304"/>
      <c r="AI57" s="304"/>
      <c r="AJ57" s="304"/>
      <c r="AK57" s="64"/>
      <c r="AL57" s="121">
        <f t="shared" ref="AL57:AL120" si="22">IF(N57="",AL56,AL56+1)</f>
        <v>0</v>
      </c>
      <c r="AM57" s="121">
        <f t="shared" si="17"/>
        <v>0</v>
      </c>
      <c r="AN57" s="121">
        <f t="shared" si="18"/>
        <v>2</v>
      </c>
      <c r="AO57" s="121">
        <f t="shared" si="19"/>
        <v>2</v>
      </c>
      <c r="AP57" s="304" t="str">
        <f t="shared" si="20"/>
        <v>共通女子300m</v>
      </c>
      <c r="AQ57" s="304"/>
      <c r="AR57" s="304"/>
      <c r="AS57" s="304"/>
      <c r="AT57" s="304"/>
      <c r="AU57" s="304"/>
      <c r="AV57" s="304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1:62" ht="15.75" customHeight="1">
      <c r="B58" s="67"/>
      <c r="C58" s="67"/>
      <c r="D58" s="67">
        <v>1</v>
      </c>
      <c r="E58" s="68">
        <v>1</v>
      </c>
      <c r="F58" s="298" t="s">
        <v>425</v>
      </c>
      <c r="G58" s="299"/>
      <c r="H58" s="299"/>
      <c r="I58" s="299"/>
      <c r="J58" s="299"/>
      <c r="K58" s="299"/>
      <c r="L58" s="300"/>
      <c r="M58" s="65"/>
      <c r="N58" s="70"/>
      <c r="O58" s="70"/>
      <c r="P58" s="72">
        <v>1</v>
      </c>
      <c r="Q58" s="72">
        <v>1</v>
      </c>
      <c r="R58" s="301" t="s">
        <v>525</v>
      </c>
      <c r="S58" s="302"/>
      <c r="T58" s="302"/>
      <c r="U58" s="302"/>
      <c r="V58" s="302"/>
      <c r="W58" s="302"/>
      <c r="X58" s="303"/>
      <c r="Y58" s="65"/>
      <c r="Z58" s="121">
        <f t="shared" si="21"/>
        <v>0</v>
      </c>
      <c r="AA58" s="121">
        <f t="shared" si="15"/>
        <v>0</v>
      </c>
      <c r="AB58" s="121">
        <f t="shared" si="15"/>
        <v>3</v>
      </c>
      <c r="AC58" s="121">
        <f t="shared" si="15"/>
        <v>3</v>
      </c>
      <c r="AD58" s="304" t="str">
        <f t="shared" si="16"/>
        <v>共通男子400m</v>
      </c>
      <c r="AE58" s="304"/>
      <c r="AF58" s="304"/>
      <c r="AG58" s="304"/>
      <c r="AH58" s="304"/>
      <c r="AI58" s="304"/>
      <c r="AJ58" s="304"/>
      <c r="AK58" s="64"/>
      <c r="AL58" s="121">
        <f t="shared" si="22"/>
        <v>0</v>
      </c>
      <c r="AM58" s="121">
        <f t="shared" si="17"/>
        <v>0</v>
      </c>
      <c r="AN58" s="121">
        <f t="shared" si="18"/>
        <v>3</v>
      </c>
      <c r="AO58" s="121">
        <f t="shared" si="19"/>
        <v>3</v>
      </c>
      <c r="AP58" s="304" t="str">
        <f t="shared" si="20"/>
        <v>共通女子400m</v>
      </c>
      <c r="AQ58" s="304"/>
      <c r="AR58" s="304"/>
      <c r="AS58" s="304"/>
      <c r="AT58" s="304"/>
      <c r="AU58" s="304"/>
      <c r="AV58" s="304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ht="15.75" customHeight="1">
      <c r="B59" s="67"/>
      <c r="C59" s="67"/>
      <c r="D59" s="67">
        <v>1</v>
      </c>
      <c r="E59" s="68">
        <v>1</v>
      </c>
      <c r="F59" s="298" t="s">
        <v>426</v>
      </c>
      <c r="G59" s="299"/>
      <c r="H59" s="299"/>
      <c r="I59" s="299"/>
      <c r="J59" s="299"/>
      <c r="K59" s="299"/>
      <c r="L59" s="300"/>
      <c r="M59" s="65"/>
      <c r="N59" s="70"/>
      <c r="O59" s="70"/>
      <c r="P59" s="72">
        <v>1</v>
      </c>
      <c r="Q59" s="72">
        <v>1</v>
      </c>
      <c r="R59" s="301" t="s">
        <v>526</v>
      </c>
      <c r="S59" s="302"/>
      <c r="T59" s="302"/>
      <c r="U59" s="302"/>
      <c r="V59" s="302"/>
      <c r="W59" s="302"/>
      <c r="X59" s="303"/>
      <c r="Y59" s="65"/>
      <c r="Z59" s="121">
        <f t="shared" si="21"/>
        <v>0</v>
      </c>
      <c r="AA59" s="121">
        <f t="shared" si="15"/>
        <v>0</v>
      </c>
      <c r="AB59" s="121">
        <f t="shared" si="15"/>
        <v>4</v>
      </c>
      <c r="AC59" s="121">
        <f t="shared" si="15"/>
        <v>4</v>
      </c>
      <c r="AD59" s="304" t="str">
        <f t="shared" si="16"/>
        <v>共通男子800m</v>
      </c>
      <c r="AE59" s="304"/>
      <c r="AF59" s="304"/>
      <c r="AG59" s="304"/>
      <c r="AH59" s="304"/>
      <c r="AI59" s="304"/>
      <c r="AJ59" s="304"/>
      <c r="AK59" s="64"/>
      <c r="AL59" s="121">
        <f t="shared" si="22"/>
        <v>0</v>
      </c>
      <c r="AM59" s="121">
        <f t="shared" si="17"/>
        <v>0</v>
      </c>
      <c r="AN59" s="121">
        <f t="shared" si="18"/>
        <v>4</v>
      </c>
      <c r="AO59" s="121">
        <f t="shared" si="19"/>
        <v>4</v>
      </c>
      <c r="AP59" s="304" t="str">
        <f t="shared" si="20"/>
        <v>共通女子800m</v>
      </c>
      <c r="AQ59" s="304"/>
      <c r="AR59" s="304"/>
      <c r="AS59" s="304"/>
      <c r="AT59" s="304"/>
      <c r="AU59" s="304"/>
      <c r="AV59" s="304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</row>
    <row r="60" spans="1:62" ht="15.75" customHeight="1">
      <c r="B60" s="67"/>
      <c r="C60" s="67"/>
      <c r="D60" s="67"/>
      <c r="E60" s="68"/>
      <c r="F60" s="298" t="s">
        <v>427</v>
      </c>
      <c r="G60" s="299"/>
      <c r="H60" s="299"/>
      <c r="I60" s="299"/>
      <c r="J60" s="299"/>
      <c r="K60" s="299"/>
      <c r="L60" s="300"/>
      <c r="M60" s="65"/>
      <c r="N60" s="70"/>
      <c r="O60" s="70"/>
      <c r="P60" s="72"/>
      <c r="Q60" s="72"/>
      <c r="R60" s="301" t="s">
        <v>527</v>
      </c>
      <c r="S60" s="302"/>
      <c r="T60" s="302"/>
      <c r="U60" s="302"/>
      <c r="V60" s="302"/>
      <c r="W60" s="302"/>
      <c r="X60" s="303"/>
      <c r="Y60" s="65"/>
      <c r="Z60" s="121">
        <f t="shared" si="21"/>
        <v>0</v>
      </c>
      <c r="AA60" s="121">
        <f t="shared" si="15"/>
        <v>0</v>
      </c>
      <c r="AB60" s="121">
        <f t="shared" si="15"/>
        <v>4</v>
      </c>
      <c r="AC60" s="121">
        <f t="shared" si="15"/>
        <v>4</v>
      </c>
      <c r="AD60" s="304" t="str">
        <f t="shared" si="16"/>
        <v>共通男子1000m</v>
      </c>
      <c r="AE60" s="304"/>
      <c r="AF60" s="304"/>
      <c r="AG60" s="304"/>
      <c r="AH60" s="304"/>
      <c r="AI60" s="304"/>
      <c r="AJ60" s="304"/>
      <c r="AK60" s="64"/>
      <c r="AL60" s="121">
        <f t="shared" si="22"/>
        <v>0</v>
      </c>
      <c r="AM60" s="121">
        <f t="shared" si="17"/>
        <v>0</v>
      </c>
      <c r="AN60" s="121">
        <f t="shared" si="18"/>
        <v>4</v>
      </c>
      <c r="AO60" s="121">
        <f t="shared" si="19"/>
        <v>4</v>
      </c>
      <c r="AP60" s="304" t="str">
        <f t="shared" si="20"/>
        <v>共通女子1000m</v>
      </c>
      <c r="AQ60" s="304"/>
      <c r="AR60" s="304"/>
      <c r="AS60" s="304"/>
      <c r="AT60" s="304"/>
      <c r="AU60" s="304"/>
      <c r="AV60" s="304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</row>
    <row r="61" spans="1:62" ht="15.75" customHeight="1">
      <c r="B61" s="67"/>
      <c r="C61" s="67"/>
      <c r="D61" s="67">
        <v>1</v>
      </c>
      <c r="E61" s="68">
        <v>1</v>
      </c>
      <c r="F61" s="298" t="s">
        <v>428</v>
      </c>
      <c r="G61" s="299"/>
      <c r="H61" s="299"/>
      <c r="I61" s="299"/>
      <c r="J61" s="299"/>
      <c r="K61" s="299"/>
      <c r="L61" s="300"/>
      <c r="M61" s="65"/>
      <c r="N61" s="70"/>
      <c r="O61" s="70"/>
      <c r="P61" s="72">
        <v>1</v>
      </c>
      <c r="Q61" s="72">
        <v>1</v>
      </c>
      <c r="R61" s="301" t="s">
        <v>528</v>
      </c>
      <c r="S61" s="302"/>
      <c r="T61" s="302"/>
      <c r="U61" s="302"/>
      <c r="V61" s="302"/>
      <c r="W61" s="302"/>
      <c r="X61" s="303"/>
      <c r="Y61" s="65"/>
      <c r="Z61" s="121">
        <f t="shared" si="21"/>
        <v>0</v>
      </c>
      <c r="AA61" s="121">
        <f t="shared" si="15"/>
        <v>0</v>
      </c>
      <c r="AB61" s="121">
        <f t="shared" si="15"/>
        <v>5</v>
      </c>
      <c r="AC61" s="121">
        <f t="shared" si="15"/>
        <v>5</v>
      </c>
      <c r="AD61" s="304" t="str">
        <f t="shared" si="16"/>
        <v>共通男子1500m</v>
      </c>
      <c r="AE61" s="304"/>
      <c r="AF61" s="304"/>
      <c r="AG61" s="304"/>
      <c r="AH61" s="304"/>
      <c r="AI61" s="304"/>
      <c r="AJ61" s="304"/>
      <c r="AK61" s="64"/>
      <c r="AL61" s="121">
        <f t="shared" si="22"/>
        <v>0</v>
      </c>
      <c r="AM61" s="121">
        <f t="shared" si="17"/>
        <v>0</v>
      </c>
      <c r="AN61" s="121">
        <f t="shared" si="18"/>
        <v>5</v>
      </c>
      <c r="AO61" s="121">
        <f t="shared" si="19"/>
        <v>5</v>
      </c>
      <c r="AP61" s="304" t="str">
        <f t="shared" si="20"/>
        <v>共通女子1500m</v>
      </c>
      <c r="AQ61" s="304"/>
      <c r="AR61" s="304"/>
      <c r="AS61" s="304"/>
      <c r="AT61" s="304"/>
      <c r="AU61" s="304"/>
      <c r="AV61" s="304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</row>
    <row r="62" spans="1:62" ht="15.75" customHeight="1">
      <c r="B62" s="67"/>
      <c r="C62" s="67"/>
      <c r="D62" s="67"/>
      <c r="E62" s="68"/>
      <c r="F62" s="298" t="s">
        <v>429</v>
      </c>
      <c r="G62" s="299"/>
      <c r="H62" s="299"/>
      <c r="I62" s="299"/>
      <c r="J62" s="299"/>
      <c r="K62" s="299"/>
      <c r="L62" s="300"/>
      <c r="M62" s="65"/>
      <c r="N62" s="70"/>
      <c r="O62" s="70"/>
      <c r="P62" s="72">
        <v>1</v>
      </c>
      <c r="Q62" s="72">
        <v>1</v>
      </c>
      <c r="R62" s="301" t="s">
        <v>529</v>
      </c>
      <c r="S62" s="302"/>
      <c r="T62" s="302"/>
      <c r="U62" s="302"/>
      <c r="V62" s="302"/>
      <c r="W62" s="302"/>
      <c r="X62" s="303"/>
      <c r="Y62" s="65"/>
      <c r="Z62" s="121">
        <f t="shared" si="21"/>
        <v>0</v>
      </c>
      <c r="AA62" s="121">
        <f t="shared" si="15"/>
        <v>0</v>
      </c>
      <c r="AB62" s="121">
        <f t="shared" si="15"/>
        <v>5</v>
      </c>
      <c r="AC62" s="121">
        <f t="shared" si="15"/>
        <v>5</v>
      </c>
      <c r="AD62" s="304" t="str">
        <f t="shared" si="16"/>
        <v>共通男子3000m</v>
      </c>
      <c r="AE62" s="304"/>
      <c r="AF62" s="304"/>
      <c r="AG62" s="304"/>
      <c r="AH62" s="304"/>
      <c r="AI62" s="304"/>
      <c r="AJ62" s="304"/>
      <c r="AK62" s="64"/>
      <c r="AL62" s="121">
        <f t="shared" si="22"/>
        <v>0</v>
      </c>
      <c r="AM62" s="121">
        <f t="shared" si="17"/>
        <v>0</v>
      </c>
      <c r="AN62" s="121">
        <f t="shared" si="18"/>
        <v>6</v>
      </c>
      <c r="AO62" s="121">
        <f t="shared" si="19"/>
        <v>6</v>
      </c>
      <c r="AP62" s="304" t="str">
        <f t="shared" si="20"/>
        <v>共通女子3000m</v>
      </c>
      <c r="AQ62" s="304"/>
      <c r="AR62" s="304"/>
      <c r="AS62" s="304"/>
      <c r="AT62" s="304"/>
      <c r="AU62" s="304"/>
      <c r="AV62" s="304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1:62" ht="15.75" customHeight="1">
      <c r="B63" s="67"/>
      <c r="C63" s="67"/>
      <c r="D63" s="67">
        <v>1</v>
      </c>
      <c r="E63" s="68">
        <v>1</v>
      </c>
      <c r="F63" s="298" t="s">
        <v>430</v>
      </c>
      <c r="G63" s="299"/>
      <c r="H63" s="299"/>
      <c r="I63" s="299"/>
      <c r="J63" s="299"/>
      <c r="K63" s="299"/>
      <c r="L63" s="300"/>
      <c r="M63" s="65"/>
      <c r="N63" s="70"/>
      <c r="O63" s="70"/>
      <c r="P63" s="72"/>
      <c r="Q63" s="72"/>
      <c r="R63" s="301" t="s">
        <v>530</v>
      </c>
      <c r="S63" s="302"/>
      <c r="T63" s="302"/>
      <c r="U63" s="302"/>
      <c r="V63" s="302"/>
      <c r="W63" s="302"/>
      <c r="X63" s="303"/>
      <c r="Y63" s="65"/>
      <c r="Z63" s="121">
        <f t="shared" si="21"/>
        <v>0</v>
      </c>
      <c r="AA63" s="121">
        <f t="shared" si="15"/>
        <v>0</v>
      </c>
      <c r="AB63" s="121">
        <f t="shared" si="15"/>
        <v>6</v>
      </c>
      <c r="AC63" s="121">
        <f t="shared" si="15"/>
        <v>6</v>
      </c>
      <c r="AD63" s="304" t="str">
        <f t="shared" si="16"/>
        <v>共通男子5000m</v>
      </c>
      <c r="AE63" s="304"/>
      <c r="AF63" s="304"/>
      <c r="AG63" s="304"/>
      <c r="AH63" s="304"/>
      <c r="AI63" s="304"/>
      <c r="AJ63" s="304"/>
      <c r="AK63" s="64"/>
      <c r="AL63" s="121">
        <f t="shared" si="22"/>
        <v>0</v>
      </c>
      <c r="AM63" s="121">
        <f t="shared" si="17"/>
        <v>0</v>
      </c>
      <c r="AN63" s="121">
        <f t="shared" si="18"/>
        <v>6</v>
      </c>
      <c r="AO63" s="121">
        <f t="shared" si="19"/>
        <v>6</v>
      </c>
      <c r="AP63" s="304" t="str">
        <f t="shared" si="20"/>
        <v>共通女子100mYH</v>
      </c>
      <c r="AQ63" s="304"/>
      <c r="AR63" s="304"/>
      <c r="AS63" s="304"/>
      <c r="AT63" s="304"/>
      <c r="AU63" s="304"/>
      <c r="AV63" s="304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spans="1:62" ht="15.75" customHeight="1">
      <c r="B64" s="67"/>
      <c r="C64" s="67"/>
      <c r="D64" s="67"/>
      <c r="E64" s="68"/>
      <c r="F64" s="298" t="s">
        <v>431</v>
      </c>
      <c r="G64" s="299"/>
      <c r="H64" s="299"/>
      <c r="I64" s="299"/>
      <c r="J64" s="299"/>
      <c r="K64" s="299"/>
      <c r="L64" s="300"/>
      <c r="M64" s="65"/>
      <c r="N64" s="70"/>
      <c r="O64" s="70"/>
      <c r="P64" s="72">
        <v>1</v>
      </c>
      <c r="Q64" s="72">
        <v>1</v>
      </c>
      <c r="R64" s="301" t="s">
        <v>531</v>
      </c>
      <c r="S64" s="302"/>
      <c r="T64" s="302"/>
      <c r="U64" s="302"/>
      <c r="V64" s="302"/>
      <c r="W64" s="302"/>
      <c r="X64" s="303"/>
      <c r="Y64" s="65"/>
      <c r="Z64" s="121">
        <f t="shared" si="21"/>
        <v>0</v>
      </c>
      <c r="AA64" s="121">
        <f t="shared" si="15"/>
        <v>0</v>
      </c>
      <c r="AB64" s="121">
        <f t="shared" si="15"/>
        <v>6</v>
      </c>
      <c r="AC64" s="121">
        <f t="shared" si="15"/>
        <v>6</v>
      </c>
      <c r="AD64" s="304" t="str">
        <f t="shared" si="16"/>
        <v>共通男子110mJH</v>
      </c>
      <c r="AE64" s="304"/>
      <c r="AF64" s="304"/>
      <c r="AG64" s="304"/>
      <c r="AH64" s="304"/>
      <c r="AI64" s="304"/>
      <c r="AJ64" s="304"/>
      <c r="AK64" s="64"/>
      <c r="AL64" s="121">
        <f t="shared" si="22"/>
        <v>0</v>
      </c>
      <c r="AM64" s="121">
        <f t="shared" si="17"/>
        <v>0</v>
      </c>
      <c r="AN64" s="121">
        <f t="shared" si="18"/>
        <v>7</v>
      </c>
      <c r="AO64" s="121">
        <f t="shared" si="19"/>
        <v>7</v>
      </c>
      <c r="AP64" s="304" t="str">
        <f t="shared" si="20"/>
        <v>共通女子100mH(0.838m)</v>
      </c>
      <c r="AQ64" s="304"/>
      <c r="AR64" s="304"/>
      <c r="AS64" s="304"/>
      <c r="AT64" s="304"/>
      <c r="AU64" s="304"/>
      <c r="AV64" s="304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spans="2:62" ht="15.75" customHeight="1">
      <c r="B65" s="67"/>
      <c r="C65" s="67"/>
      <c r="D65" s="67">
        <v>1</v>
      </c>
      <c r="E65" s="68">
        <v>1</v>
      </c>
      <c r="F65" s="298" t="s">
        <v>432</v>
      </c>
      <c r="G65" s="299"/>
      <c r="H65" s="299"/>
      <c r="I65" s="299"/>
      <c r="J65" s="299"/>
      <c r="K65" s="299"/>
      <c r="L65" s="300"/>
      <c r="M65" s="65"/>
      <c r="N65" s="70"/>
      <c r="O65" s="70"/>
      <c r="P65" s="72">
        <v>1</v>
      </c>
      <c r="Q65" s="72">
        <v>1</v>
      </c>
      <c r="R65" s="301" t="s">
        <v>532</v>
      </c>
      <c r="S65" s="302"/>
      <c r="T65" s="302"/>
      <c r="U65" s="302"/>
      <c r="V65" s="302"/>
      <c r="W65" s="302"/>
      <c r="X65" s="303"/>
      <c r="Y65" s="65"/>
      <c r="Z65" s="121">
        <f t="shared" si="21"/>
        <v>0</v>
      </c>
      <c r="AA65" s="121">
        <f t="shared" si="15"/>
        <v>0</v>
      </c>
      <c r="AB65" s="121">
        <f t="shared" si="15"/>
        <v>7</v>
      </c>
      <c r="AC65" s="121">
        <f t="shared" si="15"/>
        <v>7</v>
      </c>
      <c r="AD65" s="304" t="str">
        <f t="shared" si="16"/>
        <v>共通男子110mH(1.067m)</v>
      </c>
      <c r="AE65" s="304"/>
      <c r="AF65" s="304"/>
      <c r="AG65" s="304"/>
      <c r="AH65" s="304"/>
      <c r="AI65" s="304"/>
      <c r="AJ65" s="304"/>
      <c r="AK65" s="64"/>
      <c r="AL65" s="121">
        <f t="shared" si="22"/>
        <v>0</v>
      </c>
      <c r="AM65" s="121">
        <f t="shared" si="17"/>
        <v>0</v>
      </c>
      <c r="AN65" s="121">
        <f t="shared" si="18"/>
        <v>8</v>
      </c>
      <c r="AO65" s="121">
        <f t="shared" si="19"/>
        <v>8</v>
      </c>
      <c r="AP65" s="304" t="str">
        <f t="shared" si="20"/>
        <v>共通女子400mH(0.762m)</v>
      </c>
      <c r="AQ65" s="304"/>
      <c r="AR65" s="304"/>
      <c r="AS65" s="304"/>
      <c r="AT65" s="304"/>
      <c r="AU65" s="304"/>
      <c r="AV65" s="304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spans="2:62" ht="15.75" customHeight="1">
      <c r="B66" s="67"/>
      <c r="C66" s="67"/>
      <c r="D66" s="67">
        <v>1</v>
      </c>
      <c r="E66" s="68">
        <v>1</v>
      </c>
      <c r="F66" s="298" t="s">
        <v>433</v>
      </c>
      <c r="G66" s="299"/>
      <c r="H66" s="299"/>
      <c r="I66" s="299"/>
      <c r="J66" s="299"/>
      <c r="K66" s="299"/>
      <c r="L66" s="300"/>
      <c r="M66" s="65"/>
      <c r="N66" s="70"/>
      <c r="O66" s="70"/>
      <c r="P66" s="72">
        <v>1</v>
      </c>
      <c r="Q66" s="72">
        <v>1</v>
      </c>
      <c r="R66" s="301" t="s">
        <v>533</v>
      </c>
      <c r="S66" s="302"/>
      <c r="T66" s="302"/>
      <c r="U66" s="302"/>
      <c r="V66" s="302"/>
      <c r="W66" s="302"/>
      <c r="X66" s="303"/>
      <c r="Y66" s="65"/>
      <c r="Z66" s="121">
        <f t="shared" si="21"/>
        <v>0</v>
      </c>
      <c r="AA66" s="121">
        <f t="shared" si="15"/>
        <v>0</v>
      </c>
      <c r="AB66" s="121">
        <f t="shared" si="15"/>
        <v>8</v>
      </c>
      <c r="AC66" s="121">
        <f t="shared" si="15"/>
        <v>8</v>
      </c>
      <c r="AD66" s="304" t="str">
        <f t="shared" si="16"/>
        <v>共通男子400mH(0.914m)</v>
      </c>
      <c r="AE66" s="304"/>
      <c r="AF66" s="304"/>
      <c r="AG66" s="304"/>
      <c r="AH66" s="304"/>
      <c r="AI66" s="304"/>
      <c r="AJ66" s="304"/>
      <c r="AK66" s="64"/>
      <c r="AL66" s="121">
        <f t="shared" si="22"/>
        <v>0</v>
      </c>
      <c r="AM66" s="121">
        <f t="shared" si="17"/>
        <v>0</v>
      </c>
      <c r="AN66" s="121">
        <f t="shared" si="18"/>
        <v>9</v>
      </c>
      <c r="AO66" s="121">
        <f t="shared" si="19"/>
        <v>9</v>
      </c>
      <c r="AP66" s="304" t="str">
        <f t="shared" si="20"/>
        <v>共通女子5000mW</v>
      </c>
      <c r="AQ66" s="304"/>
      <c r="AR66" s="304"/>
      <c r="AS66" s="304"/>
      <c r="AT66" s="304"/>
      <c r="AU66" s="304"/>
      <c r="AV66" s="304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spans="2:62" ht="15.75" customHeight="1">
      <c r="B67" s="67"/>
      <c r="C67" s="67"/>
      <c r="D67" s="67"/>
      <c r="E67" s="68"/>
      <c r="F67" s="298" t="s">
        <v>434</v>
      </c>
      <c r="G67" s="299"/>
      <c r="H67" s="299"/>
      <c r="I67" s="299"/>
      <c r="J67" s="299"/>
      <c r="K67" s="299"/>
      <c r="L67" s="300"/>
      <c r="M67" s="65"/>
      <c r="N67" s="70"/>
      <c r="O67" s="70"/>
      <c r="P67" s="72"/>
      <c r="Q67" s="72"/>
      <c r="R67" s="301" t="s">
        <v>534</v>
      </c>
      <c r="S67" s="302"/>
      <c r="T67" s="302"/>
      <c r="U67" s="302"/>
      <c r="V67" s="302"/>
      <c r="W67" s="302"/>
      <c r="X67" s="303"/>
      <c r="Y67" s="65"/>
      <c r="Z67" s="121">
        <f t="shared" si="21"/>
        <v>0</v>
      </c>
      <c r="AA67" s="121">
        <f t="shared" si="15"/>
        <v>0</v>
      </c>
      <c r="AB67" s="121">
        <f t="shared" si="15"/>
        <v>8</v>
      </c>
      <c r="AC67" s="121">
        <f t="shared" si="15"/>
        <v>8</v>
      </c>
      <c r="AD67" s="304" t="str">
        <f t="shared" si="16"/>
        <v>共通男子3000mSC(0.914m)</v>
      </c>
      <c r="AE67" s="304"/>
      <c r="AF67" s="304"/>
      <c r="AG67" s="304"/>
      <c r="AH67" s="304"/>
      <c r="AI67" s="304"/>
      <c r="AJ67" s="304"/>
      <c r="AK67" s="64"/>
      <c r="AL67" s="121">
        <f t="shared" si="22"/>
        <v>0</v>
      </c>
      <c r="AM67" s="121">
        <f t="shared" si="17"/>
        <v>0</v>
      </c>
      <c r="AN67" s="121">
        <f t="shared" si="18"/>
        <v>9</v>
      </c>
      <c r="AO67" s="121">
        <f t="shared" si="19"/>
        <v>9</v>
      </c>
      <c r="AP67" s="304" t="str">
        <f t="shared" si="20"/>
        <v>共通女子4X100mR</v>
      </c>
      <c r="AQ67" s="304"/>
      <c r="AR67" s="304"/>
      <c r="AS67" s="304"/>
      <c r="AT67" s="304"/>
      <c r="AU67" s="304"/>
      <c r="AV67" s="304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2:62" ht="15.75" customHeight="1">
      <c r="B68" s="67"/>
      <c r="C68" s="67"/>
      <c r="D68" s="67">
        <v>1</v>
      </c>
      <c r="E68" s="68">
        <v>1</v>
      </c>
      <c r="F68" s="298" t="s">
        <v>435</v>
      </c>
      <c r="G68" s="299"/>
      <c r="H68" s="299"/>
      <c r="I68" s="299"/>
      <c r="J68" s="299"/>
      <c r="K68" s="299"/>
      <c r="L68" s="300"/>
      <c r="M68" s="65"/>
      <c r="N68" s="70"/>
      <c r="O68" s="70"/>
      <c r="P68" s="72"/>
      <c r="Q68" s="72"/>
      <c r="R68" s="301" t="s">
        <v>535</v>
      </c>
      <c r="S68" s="302"/>
      <c r="T68" s="302"/>
      <c r="U68" s="302"/>
      <c r="V68" s="302"/>
      <c r="W68" s="302"/>
      <c r="X68" s="303"/>
      <c r="Y68" s="65"/>
      <c r="Z68" s="121">
        <f t="shared" si="21"/>
        <v>0</v>
      </c>
      <c r="AA68" s="121">
        <f t="shared" si="15"/>
        <v>0</v>
      </c>
      <c r="AB68" s="121">
        <f t="shared" si="15"/>
        <v>9</v>
      </c>
      <c r="AC68" s="121">
        <f t="shared" si="15"/>
        <v>9</v>
      </c>
      <c r="AD68" s="304" t="str">
        <f t="shared" si="16"/>
        <v>共通男子5000mW</v>
      </c>
      <c r="AE68" s="304"/>
      <c r="AF68" s="304"/>
      <c r="AG68" s="304"/>
      <c r="AH68" s="304"/>
      <c r="AI68" s="304"/>
      <c r="AJ68" s="304"/>
      <c r="AK68" s="64"/>
      <c r="AL68" s="121">
        <f t="shared" si="22"/>
        <v>0</v>
      </c>
      <c r="AM68" s="121">
        <f t="shared" si="17"/>
        <v>0</v>
      </c>
      <c r="AN68" s="121">
        <f t="shared" si="18"/>
        <v>9</v>
      </c>
      <c r="AO68" s="121">
        <f t="shared" si="19"/>
        <v>9</v>
      </c>
      <c r="AP68" s="304" t="str">
        <f t="shared" si="20"/>
        <v>共通女子4X200mR</v>
      </c>
      <c r="AQ68" s="304"/>
      <c r="AR68" s="304"/>
      <c r="AS68" s="304"/>
      <c r="AT68" s="304"/>
      <c r="AU68" s="304"/>
      <c r="AV68" s="304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2:62" ht="15.75" customHeight="1">
      <c r="B69" s="67"/>
      <c r="C69" s="67"/>
      <c r="D69" s="67"/>
      <c r="E69" s="68"/>
      <c r="F69" s="298" t="s">
        <v>436</v>
      </c>
      <c r="G69" s="299"/>
      <c r="H69" s="299"/>
      <c r="I69" s="299"/>
      <c r="J69" s="299"/>
      <c r="K69" s="299"/>
      <c r="L69" s="300"/>
      <c r="M69" s="65"/>
      <c r="N69" s="70"/>
      <c r="O69" s="70"/>
      <c r="P69" s="72"/>
      <c r="Q69" s="72"/>
      <c r="R69" s="301" t="s">
        <v>536</v>
      </c>
      <c r="S69" s="302"/>
      <c r="T69" s="302"/>
      <c r="U69" s="302"/>
      <c r="V69" s="302"/>
      <c r="W69" s="302"/>
      <c r="X69" s="303"/>
      <c r="Y69" s="65"/>
      <c r="Z69" s="121">
        <f t="shared" si="21"/>
        <v>0</v>
      </c>
      <c r="AA69" s="121">
        <f t="shared" si="15"/>
        <v>0</v>
      </c>
      <c r="AB69" s="121">
        <f t="shared" si="15"/>
        <v>9</v>
      </c>
      <c r="AC69" s="121">
        <f t="shared" si="15"/>
        <v>9</v>
      </c>
      <c r="AD69" s="304" t="str">
        <f t="shared" si="16"/>
        <v>共通男子4X100mR</v>
      </c>
      <c r="AE69" s="304"/>
      <c r="AF69" s="304"/>
      <c r="AG69" s="304"/>
      <c r="AH69" s="304"/>
      <c r="AI69" s="304"/>
      <c r="AJ69" s="304"/>
      <c r="AK69" s="64"/>
      <c r="AL69" s="121">
        <f t="shared" si="22"/>
        <v>0</v>
      </c>
      <c r="AM69" s="121">
        <f t="shared" si="17"/>
        <v>0</v>
      </c>
      <c r="AN69" s="121">
        <f t="shared" si="18"/>
        <v>9</v>
      </c>
      <c r="AO69" s="121">
        <f t="shared" si="19"/>
        <v>9</v>
      </c>
      <c r="AP69" s="304" t="str">
        <f t="shared" si="20"/>
        <v>共通女子4X400mR</v>
      </c>
      <c r="AQ69" s="304"/>
      <c r="AR69" s="304"/>
      <c r="AS69" s="304"/>
      <c r="AT69" s="304"/>
      <c r="AU69" s="304"/>
      <c r="AV69" s="304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2:62" ht="15.75" customHeight="1">
      <c r="B70" s="67"/>
      <c r="C70" s="67"/>
      <c r="D70" s="67"/>
      <c r="E70" s="68"/>
      <c r="F70" s="298" t="s">
        <v>437</v>
      </c>
      <c r="G70" s="299"/>
      <c r="H70" s="299"/>
      <c r="I70" s="299"/>
      <c r="J70" s="299"/>
      <c r="K70" s="299"/>
      <c r="L70" s="300"/>
      <c r="M70" s="65"/>
      <c r="N70" s="70"/>
      <c r="O70" s="70"/>
      <c r="P70" s="72">
        <v>1</v>
      </c>
      <c r="Q70" s="72">
        <v>1</v>
      </c>
      <c r="R70" s="301" t="s">
        <v>537</v>
      </c>
      <c r="S70" s="302"/>
      <c r="T70" s="302"/>
      <c r="U70" s="302"/>
      <c r="V70" s="302"/>
      <c r="W70" s="302"/>
      <c r="X70" s="303"/>
      <c r="Y70" s="65"/>
      <c r="Z70" s="121">
        <f t="shared" si="21"/>
        <v>0</v>
      </c>
      <c r="AA70" s="121">
        <f t="shared" si="15"/>
        <v>0</v>
      </c>
      <c r="AB70" s="121">
        <f t="shared" si="15"/>
        <v>9</v>
      </c>
      <c r="AC70" s="121">
        <f t="shared" si="15"/>
        <v>9</v>
      </c>
      <c r="AD70" s="304" t="str">
        <f t="shared" si="16"/>
        <v>共通男子4X200mR</v>
      </c>
      <c r="AE70" s="304"/>
      <c r="AF70" s="304"/>
      <c r="AG70" s="304"/>
      <c r="AH70" s="304"/>
      <c r="AI70" s="304"/>
      <c r="AJ70" s="304"/>
      <c r="AK70" s="64"/>
      <c r="AL70" s="121">
        <f t="shared" si="22"/>
        <v>0</v>
      </c>
      <c r="AM70" s="121">
        <f t="shared" si="17"/>
        <v>0</v>
      </c>
      <c r="AN70" s="121">
        <f t="shared" si="18"/>
        <v>10</v>
      </c>
      <c r="AO70" s="121">
        <f t="shared" si="19"/>
        <v>10</v>
      </c>
      <c r="AP70" s="304" t="str">
        <f t="shared" si="20"/>
        <v>共通女子走高跳</v>
      </c>
      <c r="AQ70" s="304"/>
      <c r="AR70" s="304"/>
      <c r="AS70" s="304"/>
      <c r="AT70" s="304"/>
      <c r="AU70" s="304"/>
      <c r="AV70" s="304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</row>
    <row r="71" spans="2:62" ht="15.75" customHeight="1">
      <c r="B71" s="67"/>
      <c r="C71" s="67"/>
      <c r="D71" s="67"/>
      <c r="E71" s="68"/>
      <c r="F71" s="298" t="s">
        <v>438</v>
      </c>
      <c r="G71" s="299"/>
      <c r="H71" s="299"/>
      <c r="I71" s="299"/>
      <c r="J71" s="299"/>
      <c r="K71" s="299"/>
      <c r="L71" s="300"/>
      <c r="M71" s="65"/>
      <c r="N71" s="70"/>
      <c r="O71" s="70"/>
      <c r="P71" s="72">
        <v>1</v>
      </c>
      <c r="Q71" s="72">
        <v>1</v>
      </c>
      <c r="R71" s="301" t="s">
        <v>538</v>
      </c>
      <c r="S71" s="302"/>
      <c r="T71" s="302"/>
      <c r="U71" s="302"/>
      <c r="V71" s="302"/>
      <c r="W71" s="302"/>
      <c r="X71" s="303"/>
      <c r="Y71" s="65"/>
      <c r="Z71" s="121">
        <f t="shared" si="21"/>
        <v>0</v>
      </c>
      <c r="AA71" s="121">
        <f t="shared" si="15"/>
        <v>0</v>
      </c>
      <c r="AB71" s="121">
        <f t="shared" si="15"/>
        <v>9</v>
      </c>
      <c r="AC71" s="121">
        <f t="shared" si="15"/>
        <v>9</v>
      </c>
      <c r="AD71" s="304" t="str">
        <f t="shared" si="16"/>
        <v>共通男子4X400mR</v>
      </c>
      <c r="AE71" s="304"/>
      <c r="AF71" s="304"/>
      <c r="AG71" s="304"/>
      <c r="AH71" s="304"/>
      <c r="AI71" s="304"/>
      <c r="AJ71" s="304"/>
      <c r="AK71" s="64"/>
      <c r="AL71" s="121">
        <f t="shared" si="22"/>
        <v>0</v>
      </c>
      <c r="AM71" s="121">
        <f t="shared" si="17"/>
        <v>0</v>
      </c>
      <c r="AN71" s="121">
        <f t="shared" si="18"/>
        <v>11</v>
      </c>
      <c r="AO71" s="121">
        <f t="shared" si="19"/>
        <v>11</v>
      </c>
      <c r="AP71" s="304" t="str">
        <f t="shared" si="20"/>
        <v>共通女子棒高跳</v>
      </c>
      <c r="AQ71" s="304"/>
      <c r="AR71" s="304"/>
      <c r="AS71" s="304"/>
      <c r="AT71" s="304"/>
      <c r="AU71" s="304"/>
      <c r="AV71" s="304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2:62" ht="15.75" customHeight="1">
      <c r="B72" s="67"/>
      <c r="C72" s="67"/>
      <c r="D72" s="67">
        <v>1</v>
      </c>
      <c r="E72" s="68">
        <v>1</v>
      </c>
      <c r="F72" s="298" t="s">
        <v>439</v>
      </c>
      <c r="G72" s="299"/>
      <c r="H72" s="299"/>
      <c r="I72" s="299"/>
      <c r="J72" s="299"/>
      <c r="K72" s="299"/>
      <c r="L72" s="300"/>
      <c r="M72" s="65"/>
      <c r="N72" s="70"/>
      <c r="O72" s="70"/>
      <c r="P72" s="72">
        <v>1</v>
      </c>
      <c r="Q72" s="72">
        <v>1</v>
      </c>
      <c r="R72" s="301" t="s">
        <v>539</v>
      </c>
      <c r="S72" s="302"/>
      <c r="T72" s="302"/>
      <c r="U72" s="302"/>
      <c r="V72" s="302"/>
      <c r="W72" s="302"/>
      <c r="X72" s="303"/>
      <c r="Y72" s="65"/>
      <c r="Z72" s="121">
        <f t="shared" si="21"/>
        <v>0</v>
      </c>
      <c r="AA72" s="121">
        <f t="shared" ref="AA72:AA135" si="23">IF(C72="",AA71,AA71+1)</f>
        <v>0</v>
      </c>
      <c r="AB72" s="121">
        <f t="shared" ref="AB72:AB135" si="24">IF(D72="",AB71,AB71+1)</f>
        <v>10</v>
      </c>
      <c r="AC72" s="121">
        <f t="shared" ref="AC72:AC135" si="25">IF(E72="",AC71,AC71+1)</f>
        <v>10</v>
      </c>
      <c r="AD72" s="304" t="str">
        <f t="shared" si="16"/>
        <v>共通男子走高跳</v>
      </c>
      <c r="AE72" s="304"/>
      <c r="AF72" s="304"/>
      <c r="AG72" s="304"/>
      <c r="AH72" s="304"/>
      <c r="AI72" s="304"/>
      <c r="AJ72" s="304"/>
      <c r="AK72" s="64"/>
      <c r="AL72" s="121">
        <f t="shared" si="22"/>
        <v>0</v>
      </c>
      <c r="AM72" s="121">
        <f t="shared" si="17"/>
        <v>0</v>
      </c>
      <c r="AN72" s="121">
        <f t="shared" si="18"/>
        <v>12</v>
      </c>
      <c r="AO72" s="121">
        <f t="shared" si="19"/>
        <v>12</v>
      </c>
      <c r="AP72" s="304" t="str">
        <f t="shared" si="20"/>
        <v>共通女子走幅跳</v>
      </c>
      <c r="AQ72" s="304"/>
      <c r="AR72" s="304"/>
      <c r="AS72" s="304"/>
      <c r="AT72" s="304"/>
      <c r="AU72" s="304"/>
      <c r="AV72" s="304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</row>
    <row r="73" spans="2:62" ht="15.75" customHeight="1">
      <c r="B73" s="67"/>
      <c r="C73" s="67"/>
      <c r="D73" s="67">
        <v>1</v>
      </c>
      <c r="E73" s="68">
        <v>1</v>
      </c>
      <c r="F73" s="298" t="s">
        <v>440</v>
      </c>
      <c r="G73" s="299"/>
      <c r="H73" s="299"/>
      <c r="I73" s="299"/>
      <c r="J73" s="299"/>
      <c r="K73" s="299"/>
      <c r="L73" s="300"/>
      <c r="M73" s="65"/>
      <c r="N73" s="70"/>
      <c r="O73" s="70"/>
      <c r="P73" s="72">
        <v>1</v>
      </c>
      <c r="Q73" s="72">
        <v>1</v>
      </c>
      <c r="R73" s="301" t="s">
        <v>540</v>
      </c>
      <c r="S73" s="302"/>
      <c r="T73" s="302"/>
      <c r="U73" s="302"/>
      <c r="V73" s="302"/>
      <c r="W73" s="302"/>
      <c r="X73" s="303"/>
      <c r="Y73" s="65"/>
      <c r="Z73" s="121">
        <f t="shared" si="21"/>
        <v>0</v>
      </c>
      <c r="AA73" s="121">
        <f t="shared" si="23"/>
        <v>0</v>
      </c>
      <c r="AB73" s="121">
        <f t="shared" si="24"/>
        <v>11</v>
      </c>
      <c r="AC73" s="121">
        <f t="shared" si="25"/>
        <v>11</v>
      </c>
      <c r="AD73" s="304" t="str">
        <f t="shared" si="16"/>
        <v>共通男子棒高跳</v>
      </c>
      <c r="AE73" s="304"/>
      <c r="AF73" s="304"/>
      <c r="AG73" s="304"/>
      <c r="AH73" s="304"/>
      <c r="AI73" s="304"/>
      <c r="AJ73" s="304"/>
      <c r="AK73" s="64"/>
      <c r="AL73" s="121">
        <f t="shared" si="22"/>
        <v>0</v>
      </c>
      <c r="AM73" s="121">
        <f t="shared" si="17"/>
        <v>0</v>
      </c>
      <c r="AN73" s="121">
        <f t="shared" si="18"/>
        <v>13</v>
      </c>
      <c r="AO73" s="121">
        <f t="shared" si="19"/>
        <v>13</v>
      </c>
      <c r="AP73" s="304" t="str">
        <f t="shared" si="20"/>
        <v>共通女子三段跳</v>
      </c>
      <c r="AQ73" s="304"/>
      <c r="AR73" s="304"/>
      <c r="AS73" s="304"/>
      <c r="AT73" s="304"/>
      <c r="AU73" s="304"/>
      <c r="AV73" s="304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</row>
    <row r="74" spans="2:62" ht="15.75" customHeight="1">
      <c r="B74" s="67"/>
      <c r="C74" s="67"/>
      <c r="D74" s="67">
        <v>1</v>
      </c>
      <c r="E74" s="68">
        <v>1</v>
      </c>
      <c r="F74" s="298" t="s">
        <v>441</v>
      </c>
      <c r="G74" s="299"/>
      <c r="H74" s="299"/>
      <c r="I74" s="299"/>
      <c r="J74" s="299"/>
      <c r="K74" s="299"/>
      <c r="L74" s="300"/>
      <c r="M74" s="65"/>
      <c r="N74" s="70"/>
      <c r="O74" s="70"/>
      <c r="P74" s="72">
        <v>1</v>
      </c>
      <c r="Q74" s="72">
        <v>1</v>
      </c>
      <c r="R74" s="301" t="s">
        <v>541</v>
      </c>
      <c r="S74" s="302"/>
      <c r="T74" s="302"/>
      <c r="U74" s="302"/>
      <c r="V74" s="302"/>
      <c r="W74" s="302"/>
      <c r="X74" s="303"/>
      <c r="Y74" s="65"/>
      <c r="Z74" s="121">
        <f t="shared" si="21"/>
        <v>0</v>
      </c>
      <c r="AA74" s="121">
        <f t="shared" si="23"/>
        <v>0</v>
      </c>
      <c r="AB74" s="121">
        <f t="shared" si="24"/>
        <v>12</v>
      </c>
      <c r="AC74" s="121">
        <f t="shared" si="25"/>
        <v>12</v>
      </c>
      <c r="AD74" s="304" t="str">
        <f t="shared" si="16"/>
        <v>共通男子走幅跳</v>
      </c>
      <c r="AE74" s="304"/>
      <c r="AF74" s="304"/>
      <c r="AG74" s="304"/>
      <c r="AH74" s="304"/>
      <c r="AI74" s="304"/>
      <c r="AJ74" s="304"/>
      <c r="AK74" s="64"/>
      <c r="AL74" s="121">
        <f t="shared" si="22"/>
        <v>0</v>
      </c>
      <c r="AM74" s="121">
        <f t="shared" si="17"/>
        <v>0</v>
      </c>
      <c r="AN74" s="121">
        <f t="shared" si="18"/>
        <v>14</v>
      </c>
      <c r="AO74" s="121">
        <f t="shared" si="19"/>
        <v>14</v>
      </c>
      <c r="AP74" s="304" t="str">
        <f t="shared" si="20"/>
        <v>共通女子砲丸投(4.000kg)</v>
      </c>
      <c r="AQ74" s="304"/>
      <c r="AR74" s="304"/>
      <c r="AS74" s="304"/>
      <c r="AT74" s="304"/>
      <c r="AU74" s="304"/>
      <c r="AV74" s="304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:62">
      <c r="B75" s="67"/>
      <c r="C75" s="67"/>
      <c r="D75" s="67">
        <v>1</v>
      </c>
      <c r="E75" s="68">
        <v>1</v>
      </c>
      <c r="F75" s="298" t="s">
        <v>681</v>
      </c>
      <c r="G75" s="299"/>
      <c r="H75" s="299"/>
      <c r="I75" s="299"/>
      <c r="J75" s="299"/>
      <c r="K75" s="299"/>
      <c r="L75" s="300"/>
      <c r="M75" s="65"/>
      <c r="N75" s="70"/>
      <c r="O75" s="70"/>
      <c r="P75" s="72">
        <v>1</v>
      </c>
      <c r="Q75" s="72">
        <v>1</v>
      </c>
      <c r="R75" s="301" t="s">
        <v>542</v>
      </c>
      <c r="S75" s="302"/>
      <c r="T75" s="302"/>
      <c r="U75" s="302"/>
      <c r="V75" s="302"/>
      <c r="W75" s="302"/>
      <c r="X75" s="303"/>
      <c r="Y75" s="65"/>
      <c r="Z75" s="121">
        <f t="shared" si="21"/>
        <v>0</v>
      </c>
      <c r="AA75" s="121">
        <f t="shared" si="23"/>
        <v>0</v>
      </c>
      <c r="AB75" s="121">
        <f t="shared" si="24"/>
        <v>13</v>
      </c>
      <c r="AC75" s="121">
        <f t="shared" si="25"/>
        <v>13</v>
      </c>
      <c r="AD75" s="304" t="str">
        <f t="shared" si="16"/>
        <v>共通男子三段跳</v>
      </c>
      <c r="AE75" s="304"/>
      <c r="AF75" s="304"/>
      <c r="AG75" s="304"/>
      <c r="AH75" s="304"/>
      <c r="AI75" s="304"/>
      <c r="AJ75" s="304"/>
      <c r="AK75" s="64"/>
      <c r="AL75" s="121">
        <f t="shared" si="22"/>
        <v>0</v>
      </c>
      <c r="AM75" s="121">
        <f t="shared" si="17"/>
        <v>0</v>
      </c>
      <c r="AN75" s="121">
        <f t="shared" si="18"/>
        <v>15</v>
      </c>
      <c r="AO75" s="121">
        <f t="shared" si="19"/>
        <v>15</v>
      </c>
      <c r="AP75" s="304" t="str">
        <f t="shared" si="20"/>
        <v>共通女子円盤投(1.000kg)</v>
      </c>
      <c r="AQ75" s="304"/>
      <c r="AR75" s="304"/>
      <c r="AS75" s="304"/>
      <c r="AT75" s="304"/>
      <c r="AU75" s="304"/>
      <c r="AV75" s="304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</row>
    <row r="76" spans="2:62">
      <c r="B76" s="67"/>
      <c r="C76" s="67"/>
      <c r="D76" s="67"/>
      <c r="E76" s="68">
        <v>1</v>
      </c>
      <c r="F76" s="298" t="s">
        <v>442</v>
      </c>
      <c r="G76" s="299"/>
      <c r="H76" s="299"/>
      <c r="I76" s="299"/>
      <c r="J76" s="299"/>
      <c r="K76" s="299"/>
      <c r="L76" s="300"/>
      <c r="M76" s="65"/>
      <c r="N76" s="70"/>
      <c r="O76" s="70"/>
      <c r="P76" s="72">
        <v>1</v>
      </c>
      <c r="Q76" s="72">
        <v>1</v>
      </c>
      <c r="R76" s="301" t="s">
        <v>543</v>
      </c>
      <c r="S76" s="302"/>
      <c r="T76" s="302"/>
      <c r="U76" s="302"/>
      <c r="V76" s="302"/>
      <c r="W76" s="302"/>
      <c r="X76" s="303"/>
      <c r="Y76" s="65"/>
      <c r="Z76" s="121">
        <f t="shared" si="21"/>
        <v>0</v>
      </c>
      <c r="AA76" s="121">
        <f t="shared" si="23"/>
        <v>0</v>
      </c>
      <c r="AB76" s="121">
        <f t="shared" si="24"/>
        <v>13</v>
      </c>
      <c r="AC76" s="121">
        <f t="shared" si="25"/>
        <v>14</v>
      </c>
      <c r="AD76" s="304" t="str">
        <f t="shared" si="16"/>
        <v>共通男子やり投(800g)</v>
      </c>
      <c r="AE76" s="304"/>
      <c r="AF76" s="304"/>
      <c r="AG76" s="304"/>
      <c r="AH76" s="304"/>
      <c r="AI76" s="304"/>
      <c r="AJ76" s="304"/>
      <c r="AK76" s="64"/>
      <c r="AL76" s="121">
        <f t="shared" si="22"/>
        <v>0</v>
      </c>
      <c r="AM76" s="121">
        <f t="shared" si="17"/>
        <v>0</v>
      </c>
      <c r="AN76" s="121">
        <f t="shared" si="18"/>
        <v>16</v>
      </c>
      <c r="AO76" s="121">
        <f t="shared" si="19"/>
        <v>16</v>
      </c>
      <c r="AP76" s="304" t="str">
        <f t="shared" si="20"/>
        <v>共通女子ﾊﾝﾏｰ投(4.000kg)</v>
      </c>
      <c r="AQ76" s="304"/>
      <c r="AR76" s="304"/>
      <c r="AS76" s="304"/>
      <c r="AT76" s="304"/>
      <c r="AU76" s="304"/>
      <c r="AV76" s="304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</row>
    <row r="77" spans="2:62">
      <c r="B77" s="67"/>
      <c r="C77" s="67"/>
      <c r="D77" s="67"/>
      <c r="E77" s="68"/>
      <c r="F77" s="298" t="s">
        <v>443</v>
      </c>
      <c r="G77" s="299"/>
      <c r="H77" s="299"/>
      <c r="I77" s="299"/>
      <c r="J77" s="299"/>
      <c r="K77" s="299"/>
      <c r="L77" s="300"/>
      <c r="M77" s="65"/>
      <c r="N77" s="70"/>
      <c r="O77" s="70"/>
      <c r="P77" s="72">
        <v>1</v>
      </c>
      <c r="Q77" s="72">
        <v>1</v>
      </c>
      <c r="R77" s="301" t="s">
        <v>544</v>
      </c>
      <c r="S77" s="302"/>
      <c r="T77" s="302"/>
      <c r="U77" s="302"/>
      <c r="V77" s="302"/>
      <c r="W77" s="302"/>
      <c r="X77" s="303"/>
      <c r="Y77" s="65"/>
      <c r="Z77" s="121">
        <f t="shared" si="21"/>
        <v>0</v>
      </c>
      <c r="AA77" s="121">
        <f t="shared" si="23"/>
        <v>0</v>
      </c>
      <c r="AB77" s="121">
        <f t="shared" si="24"/>
        <v>13</v>
      </c>
      <c r="AC77" s="121">
        <f t="shared" si="25"/>
        <v>14</v>
      </c>
      <c r="AD77" s="304" t="str">
        <f t="shared" si="16"/>
        <v>共通男子4X800mR</v>
      </c>
      <c r="AE77" s="304"/>
      <c r="AF77" s="304"/>
      <c r="AG77" s="304"/>
      <c r="AH77" s="304"/>
      <c r="AI77" s="304"/>
      <c r="AJ77" s="304"/>
      <c r="AK77" s="64"/>
      <c r="AL77" s="121">
        <f t="shared" si="22"/>
        <v>0</v>
      </c>
      <c r="AM77" s="121">
        <f t="shared" si="17"/>
        <v>0</v>
      </c>
      <c r="AN77" s="121">
        <f t="shared" si="18"/>
        <v>17</v>
      </c>
      <c r="AO77" s="121">
        <f t="shared" si="19"/>
        <v>17</v>
      </c>
      <c r="AP77" s="304" t="str">
        <f t="shared" si="20"/>
        <v>共通女子やり投(600g)</v>
      </c>
      <c r="AQ77" s="304"/>
      <c r="AR77" s="304"/>
      <c r="AS77" s="304"/>
      <c r="AT77" s="304"/>
      <c r="AU77" s="304"/>
      <c r="AV77" s="304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</row>
    <row r="78" spans="2:62">
      <c r="B78" s="67"/>
      <c r="C78" s="67"/>
      <c r="D78" s="67"/>
      <c r="E78" s="68">
        <v>1</v>
      </c>
      <c r="F78" s="298" t="s">
        <v>444</v>
      </c>
      <c r="G78" s="299"/>
      <c r="H78" s="299"/>
      <c r="I78" s="299"/>
      <c r="J78" s="299"/>
      <c r="K78" s="299"/>
      <c r="L78" s="300"/>
      <c r="M78" s="65"/>
      <c r="N78" s="70"/>
      <c r="O78" s="70"/>
      <c r="P78" s="72"/>
      <c r="Q78" s="72"/>
      <c r="R78" s="301" t="s">
        <v>545</v>
      </c>
      <c r="S78" s="302"/>
      <c r="T78" s="302"/>
      <c r="U78" s="302"/>
      <c r="V78" s="302"/>
      <c r="W78" s="302"/>
      <c r="X78" s="303"/>
      <c r="Y78" s="65"/>
      <c r="Z78" s="121">
        <f t="shared" si="21"/>
        <v>0</v>
      </c>
      <c r="AA78" s="121">
        <f t="shared" si="23"/>
        <v>0</v>
      </c>
      <c r="AB78" s="121">
        <f t="shared" si="24"/>
        <v>13</v>
      </c>
      <c r="AC78" s="121">
        <f t="shared" si="25"/>
        <v>15</v>
      </c>
      <c r="AD78" s="304" t="str">
        <f t="shared" si="16"/>
        <v>一般男子砲丸投(7.260kg)</v>
      </c>
      <c r="AE78" s="304"/>
      <c r="AF78" s="304"/>
      <c r="AG78" s="304"/>
      <c r="AH78" s="304"/>
      <c r="AI78" s="304"/>
      <c r="AJ78" s="304"/>
      <c r="AK78" s="64"/>
      <c r="AL78" s="121">
        <f t="shared" si="22"/>
        <v>0</v>
      </c>
      <c r="AM78" s="121">
        <f t="shared" si="17"/>
        <v>0</v>
      </c>
      <c r="AN78" s="121">
        <f t="shared" si="18"/>
        <v>17</v>
      </c>
      <c r="AO78" s="121">
        <f t="shared" si="19"/>
        <v>17</v>
      </c>
      <c r="AP78" s="304" t="str">
        <f t="shared" si="20"/>
        <v>共通女子七種競技</v>
      </c>
      <c r="AQ78" s="304"/>
      <c r="AR78" s="304"/>
      <c r="AS78" s="304"/>
      <c r="AT78" s="304"/>
      <c r="AU78" s="304"/>
      <c r="AV78" s="304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</row>
    <row r="79" spans="2:62">
      <c r="B79" s="67"/>
      <c r="C79" s="67"/>
      <c r="D79" s="67"/>
      <c r="E79" s="68">
        <v>1</v>
      </c>
      <c r="F79" s="298" t="s">
        <v>445</v>
      </c>
      <c r="G79" s="299"/>
      <c r="H79" s="299"/>
      <c r="I79" s="299"/>
      <c r="J79" s="299"/>
      <c r="K79" s="299"/>
      <c r="L79" s="300"/>
      <c r="M79" s="65"/>
      <c r="N79" s="70"/>
      <c r="O79" s="70"/>
      <c r="P79" s="72"/>
      <c r="Q79" s="72"/>
      <c r="R79" s="301" t="s">
        <v>546</v>
      </c>
      <c r="S79" s="302"/>
      <c r="T79" s="302"/>
      <c r="U79" s="302"/>
      <c r="V79" s="302"/>
      <c r="W79" s="302"/>
      <c r="X79" s="303"/>
      <c r="Y79" s="65"/>
      <c r="Z79" s="121">
        <f t="shared" si="21"/>
        <v>0</v>
      </c>
      <c r="AA79" s="121">
        <f t="shared" si="23"/>
        <v>0</v>
      </c>
      <c r="AB79" s="121">
        <f t="shared" si="24"/>
        <v>13</v>
      </c>
      <c r="AC79" s="121">
        <f t="shared" si="25"/>
        <v>16</v>
      </c>
      <c r="AD79" s="304" t="str">
        <f t="shared" si="16"/>
        <v>一般男子円盤投(2.000kg)</v>
      </c>
      <c r="AE79" s="304"/>
      <c r="AF79" s="304"/>
      <c r="AG79" s="304"/>
      <c r="AH79" s="304"/>
      <c r="AI79" s="304"/>
      <c r="AJ79" s="304"/>
      <c r="AK79" s="64"/>
      <c r="AL79" s="121">
        <f t="shared" si="22"/>
        <v>0</v>
      </c>
      <c r="AM79" s="121">
        <f t="shared" si="17"/>
        <v>0</v>
      </c>
      <c r="AN79" s="121">
        <f t="shared" si="18"/>
        <v>17</v>
      </c>
      <c r="AO79" s="121">
        <f t="shared" si="19"/>
        <v>17</v>
      </c>
      <c r="AP79" s="304" t="str">
        <f t="shared" si="20"/>
        <v>高校女子100m</v>
      </c>
      <c r="AQ79" s="304"/>
      <c r="AR79" s="304"/>
      <c r="AS79" s="304"/>
      <c r="AT79" s="304"/>
      <c r="AU79" s="304"/>
      <c r="AV79" s="304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</row>
    <row r="80" spans="2:62">
      <c r="B80" s="67"/>
      <c r="C80" s="67"/>
      <c r="D80" s="67"/>
      <c r="E80" s="68">
        <v>1</v>
      </c>
      <c r="F80" s="298" t="s">
        <v>446</v>
      </c>
      <c r="G80" s="299"/>
      <c r="H80" s="299"/>
      <c r="I80" s="299"/>
      <c r="J80" s="299"/>
      <c r="K80" s="299"/>
      <c r="L80" s="300"/>
      <c r="M80" s="65"/>
      <c r="N80" s="70"/>
      <c r="O80" s="70"/>
      <c r="P80" s="72"/>
      <c r="Q80" s="72"/>
      <c r="R80" s="301" t="s">
        <v>547</v>
      </c>
      <c r="S80" s="302"/>
      <c r="T80" s="302"/>
      <c r="U80" s="302"/>
      <c r="V80" s="302"/>
      <c r="W80" s="302"/>
      <c r="X80" s="303"/>
      <c r="Y80" s="65"/>
      <c r="Z80" s="121">
        <f t="shared" si="21"/>
        <v>0</v>
      </c>
      <c r="AA80" s="121">
        <f t="shared" si="23"/>
        <v>0</v>
      </c>
      <c r="AB80" s="121">
        <f t="shared" si="24"/>
        <v>13</v>
      </c>
      <c r="AC80" s="121">
        <f t="shared" si="25"/>
        <v>17</v>
      </c>
      <c r="AD80" s="304" t="str">
        <f t="shared" si="16"/>
        <v>一般男子ﾊﾝﾏｰ投(7.260kg)</v>
      </c>
      <c r="AE80" s="304"/>
      <c r="AF80" s="304"/>
      <c r="AG80" s="304"/>
      <c r="AH80" s="304"/>
      <c r="AI80" s="304"/>
      <c r="AJ80" s="304"/>
      <c r="AK80" s="64"/>
      <c r="AL80" s="121">
        <f t="shared" si="22"/>
        <v>0</v>
      </c>
      <c r="AM80" s="121">
        <f t="shared" si="17"/>
        <v>0</v>
      </c>
      <c r="AN80" s="121">
        <f t="shared" si="18"/>
        <v>17</v>
      </c>
      <c r="AO80" s="121">
        <f t="shared" si="19"/>
        <v>17</v>
      </c>
      <c r="AP80" s="304" t="str">
        <f t="shared" si="20"/>
        <v>高校女子200m</v>
      </c>
      <c r="AQ80" s="304"/>
      <c r="AR80" s="304"/>
      <c r="AS80" s="304"/>
      <c r="AT80" s="304"/>
      <c r="AU80" s="304"/>
      <c r="AV80" s="304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</row>
    <row r="81" spans="2:62">
      <c r="B81" s="67"/>
      <c r="C81" s="67"/>
      <c r="D81" s="67"/>
      <c r="E81" s="68"/>
      <c r="F81" s="298" t="s">
        <v>447</v>
      </c>
      <c r="G81" s="299"/>
      <c r="H81" s="299"/>
      <c r="I81" s="299"/>
      <c r="J81" s="299"/>
      <c r="K81" s="299"/>
      <c r="L81" s="300"/>
      <c r="M81" s="65"/>
      <c r="N81" s="70"/>
      <c r="O81" s="70"/>
      <c r="P81" s="72"/>
      <c r="Q81" s="72"/>
      <c r="R81" s="301" t="s">
        <v>548</v>
      </c>
      <c r="S81" s="302"/>
      <c r="T81" s="302"/>
      <c r="U81" s="302"/>
      <c r="V81" s="302"/>
      <c r="W81" s="302"/>
      <c r="X81" s="303"/>
      <c r="Y81" s="65"/>
      <c r="Z81" s="121">
        <f t="shared" si="21"/>
        <v>0</v>
      </c>
      <c r="AA81" s="121">
        <f t="shared" si="23"/>
        <v>0</v>
      </c>
      <c r="AB81" s="121">
        <f t="shared" si="24"/>
        <v>13</v>
      </c>
      <c r="AC81" s="121">
        <f t="shared" si="25"/>
        <v>17</v>
      </c>
      <c r="AD81" s="304" t="str">
        <f t="shared" si="16"/>
        <v>一般男子十種競技</v>
      </c>
      <c r="AE81" s="304"/>
      <c r="AF81" s="304"/>
      <c r="AG81" s="304"/>
      <c r="AH81" s="304"/>
      <c r="AI81" s="304"/>
      <c r="AJ81" s="304"/>
      <c r="AK81" s="64"/>
      <c r="AL81" s="121">
        <f t="shared" si="22"/>
        <v>0</v>
      </c>
      <c r="AM81" s="121">
        <f t="shared" si="17"/>
        <v>0</v>
      </c>
      <c r="AN81" s="121">
        <f t="shared" si="18"/>
        <v>17</v>
      </c>
      <c r="AO81" s="121">
        <f t="shared" si="19"/>
        <v>17</v>
      </c>
      <c r="AP81" s="304" t="str">
        <f t="shared" si="20"/>
        <v>高校女子400m</v>
      </c>
      <c r="AQ81" s="304"/>
      <c r="AR81" s="304"/>
      <c r="AS81" s="304"/>
      <c r="AT81" s="304"/>
      <c r="AU81" s="304"/>
      <c r="AV81" s="304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</row>
    <row r="82" spans="2:62">
      <c r="B82" s="67"/>
      <c r="C82" s="67"/>
      <c r="D82" s="68"/>
      <c r="E82" s="67"/>
      <c r="F82" s="298" t="s">
        <v>448</v>
      </c>
      <c r="G82" s="299"/>
      <c r="H82" s="299"/>
      <c r="I82" s="299"/>
      <c r="J82" s="299"/>
      <c r="K82" s="299"/>
      <c r="L82" s="300"/>
      <c r="M82" s="65"/>
      <c r="N82" s="70"/>
      <c r="O82" s="70"/>
      <c r="P82" s="72"/>
      <c r="Q82" s="72"/>
      <c r="R82" s="301" t="s">
        <v>549</v>
      </c>
      <c r="S82" s="302"/>
      <c r="T82" s="302"/>
      <c r="U82" s="302"/>
      <c r="V82" s="302"/>
      <c r="W82" s="302"/>
      <c r="X82" s="303"/>
      <c r="Y82" s="65"/>
      <c r="Z82" s="121">
        <f t="shared" si="21"/>
        <v>0</v>
      </c>
      <c r="AA82" s="121">
        <f t="shared" si="23"/>
        <v>0</v>
      </c>
      <c r="AB82" s="121">
        <f t="shared" si="24"/>
        <v>13</v>
      </c>
      <c r="AC82" s="121">
        <f t="shared" si="25"/>
        <v>17</v>
      </c>
      <c r="AD82" s="304" t="str">
        <f t="shared" si="16"/>
        <v>高校男子100m</v>
      </c>
      <c r="AE82" s="304"/>
      <c r="AF82" s="304"/>
      <c r="AG82" s="304"/>
      <c r="AH82" s="304"/>
      <c r="AI82" s="304"/>
      <c r="AJ82" s="304"/>
      <c r="AK82" s="64"/>
      <c r="AL82" s="121">
        <f t="shared" si="22"/>
        <v>0</v>
      </c>
      <c r="AM82" s="121">
        <f t="shared" si="17"/>
        <v>0</v>
      </c>
      <c r="AN82" s="121">
        <f t="shared" si="18"/>
        <v>17</v>
      </c>
      <c r="AO82" s="121">
        <f t="shared" si="19"/>
        <v>17</v>
      </c>
      <c r="AP82" s="304" t="str">
        <f t="shared" si="20"/>
        <v>高校女子800m</v>
      </c>
      <c r="AQ82" s="304"/>
      <c r="AR82" s="304"/>
      <c r="AS82" s="304"/>
      <c r="AT82" s="304"/>
      <c r="AU82" s="304"/>
      <c r="AV82" s="304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</row>
    <row r="83" spans="2:62">
      <c r="B83" s="67"/>
      <c r="C83" s="67"/>
      <c r="D83" s="68"/>
      <c r="E83" s="67"/>
      <c r="F83" s="298" t="s">
        <v>449</v>
      </c>
      <c r="G83" s="299"/>
      <c r="H83" s="299"/>
      <c r="I83" s="299"/>
      <c r="J83" s="299"/>
      <c r="K83" s="299"/>
      <c r="L83" s="300"/>
      <c r="M83" s="65"/>
      <c r="N83" s="70"/>
      <c r="O83" s="70"/>
      <c r="P83" s="72"/>
      <c r="Q83" s="72"/>
      <c r="R83" s="301" t="s">
        <v>550</v>
      </c>
      <c r="S83" s="302"/>
      <c r="T83" s="302"/>
      <c r="U83" s="302"/>
      <c r="V83" s="302"/>
      <c r="W83" s="302"/>
      <c r="X83" s="303"/>
      <c r="Y83" s="65"/>
      <c r="Z83" s="121">
        <f t="shared" si="21"/>
        <v>0</v>
      </c>
      <c r="AA83" s="121">
        <f t="shared" si="23"/>
        <v>0</v>
      </c>
      <c r="AB83" s="121">
        <f t="shared" si="24"/>
        <v>13</v>
      </c>
      <c r="AC83" s="121">
        <f t="shared" si="25"/>
        <v>17</v>
      </c>
      <c r="AD83" s="304" t="str">
        <f t="shared" si="16"/>
        <v>高校男子200m</v>
      </c>
      <c r="AE83" s="304"/>
      <c r="AF83" s="304"/>
      <c r="AG83" s="304"/>
      <c r="AH83" s="304"/>
      <c r="AI83" s="304"/>
      <c r="AJ83" s="304"/>
      <c r="AK83" s="64"/>
      <c r="AL83" s="121">
        <f t="shared" si="22"/>
        <v>0</v>
      </c>
      <c r="AM83" s="121">
        <f t="shared" si="17"/>
        <v>0</v>
      </c>
      <c r="AN83" s="121">
        <f t="shared" si="18"/>
        <v>17</v>
      </c>
      <c r="AO83" s="121">
        <f t="shared" si="19"/>
        <v>17</v>
      </c>
      <c r="AP83" s="304" t="str">
        <f t="shared" si="20"/>
        <v>高校女子1500m</v>
      </c>
      <c r="AQ83" s="304"/>
      <c r="AR83" s="304"/>
      <c r="AS83" s="304"/>
      <c r="AT83" s="304"/>
      <c r="AU83" s="304"/>
      <c r="AV83" s="304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</row>
    <row r="84" spans="2:62">
      <c r="B84" s="67"/>
      <c r="C84" s="67"/>
      <c r="D84" s="68"/>
      <c r="E84" s="67"/>
      <c r="F84" s="298" t="s">
        <v>450</v>
      </c>
      <c r="G84" s="299"/>
      <c r="H84" s="299"/>
      <c r="I84" s="299"/>
      <c r="J84" s="299"/>
      <c r="K84" s="299"/>
      <c r="L84" s="300"/>
      <c r="M84" s="65"/>
      <c r="N84" s="70"/>
      <c r="O84" s="70"/>
      <c r="P84" s="72"/>
      <c r="Q84" s="72"/>
      <c r="R84" s="301" t="s">
        <v>551</v>
      </c>
      <c r="S84" s="302"/>
      <c r="T84" s="302"/>
      <c r="U84" s="302"/>
      <c r="V84" s="302"/>
      <c r="W84" s="302"/>
      <c r="X84" s="303"/>
      <c r="Y84" s="65"/>
      <c r="Z84" s="121">
        <f t="shared" si="21"/>
        <v>0</v>
      </c>
      <c r="AA84" s="121">
        <f t="shared" si="23"/>
        <v>0</v>
      </c>
      <c r="AB84" s="121">
        <f t="shared" si="24"/>
        <v>13</v>
      </c>
      <c r="AC84" s="121">
        <f t="shared" si="25"/>
        <v>17</v>
      </c>
      <c r="AD84" s="304" t="str">
        <f t="shared" si="16"/>
        <v>高校男子400m</v>
      </c>
      <c r="AE84" s="304"/>
      <c r="AF84" s="304"/>
      <c r="AG84" s="304"/>
      <c r="AH84" s="304"/>
      <c r="AI84" s="304"/>
      <c r="AJ84" s="304"/>
      <c r="AK84" s="64"/>
      <c r="AL84" s="121">
        <f t="shared" si="22"/>
        <v>0</v>
      </c>
      <c r="AM84" s="121">
        <f t="shared" si="17"/>
        <v>0</v>
      </c>
      <c r="AN84" s="121">
        <f t="shared" si="18"/>
        <v>17</v>
      </c>
      <c r="AO84" s="121">
        <f t="shared" si="19"/>
        <v>17</v>
      </c>
      <c r="AP84" s="304" t="str">
        <f t="shared" si="20"/>
        <v>高校女子3000m</v>
      </c>
      <c r="AQ84" s="304"/>
      <c r="AR84" s="304"/>
      <c r="AS84" s="304"/>
      <c r="AT84" s="304"/>
      <c r="AU84" s="304"/>
      <c r="AV84" s="304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</row>
    <row r="85" spans="2:62">
      <c r="B85" s="67"/>
      <c r="C85" s="67"/>
      <c r="D85" s="68"/>
      <c r="E85" s="67"/>
      <c r="F85" s="298" t="s">
        <v>451</v>
      </c>
      <c r="G85" s="299"/>
      <c r="H85" s="299"/>
      <c r="I85" s="299"/>
      <c r="J85" s="299"/>
      <c r="K85" s="299"/>
      <c r="L85" s="300"/>
      <c r="M85" s="65"/>
      <c r="N85" s="70"/>
      <c r="O85" s="70"/>
      <c r="P85" s="72"/>
      <c r="Q85" s="72"/>
      <c r="R85" s="301" t="s">
        <v>552</v>
      </c>
      <c r="S85" s="302"/>
      <c r="T85" s="302"/>
      <c r="U85" s="302"/>
      <c r="V85" s="302"/>
      <c r="W85" s="302"/>
      <c r="X85" s="303"/>
      <c r="Y85" s="65"/>
      <c r="Z85" s="121">
        <f t="shared" si="21"/>
        <v>0</v>
      </c>
      <c r="AA85" s="121">
        <f t="shared" si="23"/>
        <v>0</v>
      </c>
      <c r="AB85" s="121">
        <f t="shared" si="24"/>
        <v>13</v>
      </c>
      <c r="AC85" s="121">
        <f t="shared" si="25"/>
        <v>17</v>
      </c>
      <c r="AD85" s="304" t="str">
        <f t="shared" si="16"/>
        <v>高校男子800m</v>
      </c>
      <c r="AE85" s="304"/>
      <c r="AF85" s="304"/>
      <c r="AG85" s="304"/>
      <c r="AH85" s="304"/>
      <c r="AI85" s="304"/>
      <c r="AJ85" s="304"/>
      <c r="AK85" s="64"/>
      <c r="AL85" s="121">
        <f t="shared" si="22"/>
        <v>0</v>
      </c>
      <c r="AM85" s="121">
        <f t="shared" si="17"/>
        <v>0</v>
      </c>
      <c r="AN85" s="121">
        <f t="shared" si="18"/>
        <v>17</v>
      </c>
      <c r="AO85" s="121">
        <f t="shared" si="19"/>
        <v>17</v>
      </c>
      <c r="AP85" s="304" t="str">
        <f t="shared" si="20"/>
        <v>高校女子100mH(0.838m)</v>
      </c>
      <c r="AQ85" s="304"/>
      <c r="AR85" s="304"/>
      <c r="AS85" s="304"/>
      <c r="AT85" s="304"/>
      <c r="AU85" s="304"/>
      <c r="AV85" s="304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</row>
    <row r="86" spans="2:62">
      <c r="B86" s="67"/>
      <c r="C86" s="67"/>
      <c r="D86" s="68"/>
      <c r="E86" s="67"/>
      <c r="F86" s="298" t="s">
        <v>452</v>
      </c>
      <c r="G86" s="299"/>
      <c r="H86" s="299"/>
      <c r="I86" s="299"/>
      <c r="J86" s="299"/>
      <c r="K86" s="299"/>
      <c r="L86" s="300"/>
      <c r="M86" s="65"/>
      <c r="N86" s="70"/>
      <c r="O86" s="70"/>
      <c r="P86" s="72"/>
      <c r="Q86" s="72"/>
      <c r="R86" s="301" t="s">
        <v>553</v>
      </c>
      <c r="S86" s="302"/>
      <c r="T86" s="302"/>
      <c r="U86" s="302"/>
      <c r="V86" s="302"/>
      <c r="W86" s="302"/>
      <c r="X86" s="303"/>
      <c r="Y86" s="65"/>
      <c r="Z86" s="121">
        <f t="shared" si="21"/>
        <v>0</v>
      </c>
      <c r="AA86" s="121">
        <f t="shared" si="23"/>
        <v>0</v>
      </c>
      <c r="AB86" s="121">
        <f t="shared" si="24"/>
        <v>13</v>
      </c>
      <c r="AC86" s="121">
        <f t="shared" si="25"/>
        <v>17</v>
      </c>
      <c r="AD86" s="304" t="str">
        <f t="shared" si="16"/>
        <v>高校男子1500m</v>
      </c>
      <c r="AE86" s="304"/>
      <c r="AF86" s="304"/>
      <c r="AG86" s="304"/>
      <c r="AH86" s="304"/>
      <c r="AI86" s="304"/>
      <c r="AJ86" s="304"/>
      <c r="AK86" s="64"/>
      <c r="AL86" s="121">
        <f t="shared" si="22"/>
        <v>0</v>
      </c>
      <c r="AM86" s="121">
        <f t="shared" si="17"/>
        <v>0</v>
      </c>
      <c r="AN86" s="121">
        <f t="shared" si="18"/>
        <v>17</v>
      </c>
      <c r="AO86" s="121">
        <f t="shared" si="19"/>
        <v>17</v>
      </c>
      <c r="AP86" s="304" t="str">
        <f t="shared" si="20"/>
        <v>高校女子400mH(0.762m)</v>
      </c>
      <c r="AQ86" s="304"/>
      <c r="AR86" s="304"/>
      <c r="AS86" s="304"/>
      <c r="AT86" s="304"/>
      <c r="AU86" s="304"/>
      <c r="AV86" s="304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</row>
    <row r="87" spans="2:62">
      <c r="B87" s="67"/>
      <c r="C87" s="67"/>
      <c r="D87" s="68"/>
      <c r="E87" s="67"/>
      <c r="F87" s="298" t="s">
        <v>453</v>
      </c>
      <c r="G87" s="299"/>
      <c r="H87" s="299"/>
      <c r="I87" s="299"/>
      <c r="J87" s="299"/>
      <c r="K87" s="299"/>
      <c r="L87" s="300"/>
      <c r="M87" s="65"/>
      <c r="N87" s="70"/>
      <c r="O87" s="70"/>
      <c r="P87" s="72"/>
      <c r="Q87" s="72"/>
      <c r="R87" s="301" t="s">
        <v>554</v>
      </c>
      <c r="S87" s="302"/>
      <c r="T87" s="302"/>
      <c r="U87" s="302"/>
      <c r="V87" s="302"/>
      <c r="W87" s="302"/>
      <c r="X87" s="303"/>
      <c r="Y87" s="65"/>
      <c r="Z87" s="121">
        <f t="shared" si="21"/>
        <v>0</v>
      </c>
      <c r="AA87" s="121">
        <f t="shared" si="23"/>
        <v>0</v>
      </c>
      <c r="AB87" s="121">
        <f t="shared" si="24"/>
        <v>13</v>
      </c>
      <c r="AC87" s="121">
        <f t="shared" si="25"/>
        <v>17</v>
      </c>
      <c r="AD87" s="304" t="str">
        <f t="shared" si="16"/>
        <v>高校男子5000m</v>
      </c>
      <c r="AE87" s="304"/>
      <c r="AF87" s="304"/>
      <c r="AG87" s="304"/>
      <c r="AH87" s="304"/>
      <c r="AI87" s="304"/>
      <c r="AJ87" s="304"/>
      <c r="AK87" s="64"/>
      <c r="AL87" s="121">
        <f t="shared" si="22"/>
        <v>0</v>
      </c>
      <c r="AM87" s="121">
        <f t="shared" si="17"/>
        <v>0</v>
      </c>
      <c r="AN87" s="121">
        <f t="shared" si="18"/>
        <v>17</v>
      </c>
      <c r="AO87" s="121">
        <f t="shared" si="19"/>
        <v>17</v>
      </c>
      <c r="AP87" s="304" t="str">
        <f t="shared" si="20"/>
        <v>高校女子5000mW</v>
      </c>
      <c r="AQ87" s="304"/>
      <c r="AR87" s="304"/>
      <c r="AS87" s="304"/>
      <c r="AT87" s="304"/>
      <c r="AU87" s="304"/>
      <c r="AV87" s="304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</row>
    <row r="88" spans="2:62">
      <c r="B88" s="67"/>
      <c r="C88" s="67"/>
      <c r="D88" s="68"/>
      <c r="E88" s="67"/>
      <c r="F88" s="298" t="s">
        <v>454</v>
      </c>
      <c r="G88" s="299"/>
      <c r="H88" s="299"/>
      <c r="I88" s="299"/>
      <c r="J88" s="299"/>
      <c r="K88" s="299"/>
      <c r="L88" s="300"/>
      <c r="M88" s="65"/>
      <c r="N88" s="70"/>
      <c r="O88" s="70"/>
      <c r="P88" s="72"/>
      <c r="Q88" s="72"/>
      <c r="R88" s="301" t="s">
        <v>555</v>
      </c>
      <c r="S88" s="302"/>
      <c r="T88" s="302"/>
      <c r="U88" s="302"/>
      <c r="V88" s="302"/>
      <c r="W88" s="302"/>
      <c r="X88" s="303"/>
      <c r="Y88" s="65"/>
      <c r="Z88" s="121">
        <f t="shared" si="21"/>
        <v>0</v>
      </c>
      <c r="AA88" s="121">
        <f t="shared" si="23"/>
        <v>0</v>
      </c>
      <c r="AB88" s="121">
        <f t="shared" si="24"/>
        <v>13</v>
      </c>
      <c r="AC88" s="121">
        <f t="shared" si="25"/>
        <v>17</v>
      </c>
      <c r="AD88" s="304" t="str">
        <f t="shared" si="16"/>
        <v>高校男子110mH(1.067m)</v>
      </c>
      <c r="AE88" s="304"/>
      <c r="AF88" s="304"/>
      <c r="AG88" s="304"/>
      <c r="AH88" s="304"/>
      <c r="AI88" s="304"/>
      <c r="AJ88" s="304"/>
      <c r="AK88" s="64"/>
      <c r="AL88" s="121">
        <f t="shared" si="22"/>
        <v>0</v>
      </c>
      <c r="AM88" s="121">
        <f t="shared" si="17"/>
        <v>0</v>
      </c>
      <c r="AN88" s="121">
        <f t="shared" si="18"/>
        <v>17</v>
      </c>
      <c r="AO88" s="121">
        <f t="shared" si="19"/>
        <v>17</v>
      </c>
      <c r="AP88" s="304" t="str">
        <f t="shared" si="20"/>
        <v>高校女子4X400mR</v>
      </c>
      <c r="AQ88" s="304"/>
      <c r="AR88" s="304"/>
      <c r="AS88" s="304"/>
      <c r="AT88" s="304"/>
      <c r="AU88" s="304"/>
      <c r="AV88" s="304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</row>
    <row r="89" spans="2:62">
      <c r="B89" s="67"/>
      <c r="C89" s="67"/>
      <c r="D89" s="68"/>
      <c r="E89" s="67"/>
      <c r="F89" s="298" t="s">
        <v>455</v>
      </c>
      <c r="G89" s="299"/>
      <c r="H89" s="299"/>
      <c r="I89" s="299"/>
      <c r="J89" s="299"/>
      <c r="K89" s="299"/>
      <c r="L89" s="300"/>
      <c r="M89" s="65"/>
      <c r="N89" s="70"/>
      <c r="O89" s="70"/>
      <c r="P89" s="72"/>
      <c r="Q89" s="72"/>
      <c r="R89" s="301" t="s">
        <v>556</v>
      </c>
      <c r="S89" s="302"/>
      <c r="T89" s="302"/>
      <c r="U89" s="302"/>
      <c r="V89" s="302"/>
      <c r="W89" s="302"/>
      <c r="X89" s="303"/>
      <c r="Y89" s="65"/>
      <c r="Z89" s="121">
        <f t="shared" si="21"/>
        <v>0</v>
      </c>
      <c r="AA89" s="121">
        <f t="shared" si="23"/>
        <v>0</v>
      </c>
      <c r="AB89" s="121">
        <f t="shared" si="24"/>
        <v>13</v>
      </c>
      <c r="AC89" s="121">
        <f t="shared" si="25"/>
        <v>17</v>
      </c>
      <c r="AD89" s="304" t="str">
        <f t="shared" si="16"/>
        <v>高校男子400mH(0.914m)</v>
      </c>
      <c r="AE89" s="304"/>
      <c r="AF89" s="304"/>
      <c r="AG89" s="304"/>
      <c r="AH89" s="304"/>
      <c r="AI89" s="304"/>
      <c r="AJ89" s="304"/>
      <c r="AK89" s="64"/>
      <c r="AL89" s="121">
        <f t="shared" si="22"/>
        <v>0</v>
      </c>
      <c r="AM89" s="121">
        <f t="shared" si="17"/>
        <v>0</v>
      </c>
      <c r="AN89" s="121">
        <f t="shared" si="18"/>
        <v>17</v>
      </c>
      <c r="AO89" s="121">
        <f t="shared" si="19"/>
        <v>17</v>
      </c>
      <c r="AP89" s="304" t="str">
        <f t="shared" si="20"/>
        <v>高校女子4X100mR</v>
      </c>
      <c r="AQ89" s="304"/>
      <c r="AR89" s="304"/>
      <c r="AS89" s="304"/>
      <c r="AT89" s="304"/>
      <c r="AU89" s="304"/>
      <c r="AV89" s="304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</row>
    <row r="90" spans="2:62">
      <c r="B90" s="67"/>
      <c r="C90" s="67"/>
      <c r="D90" s="68"/>
      <c r="E90" s="67"/>
      <c r="F90" s="298" t="s">
        <v>456</v>
      </c>
      <c r="G90" s="299"/>
      <c r="H90" s="299"/>
      <c r="I90" s="299"/>
      <c r="J90" s="299"/>
      <c r="K90" s="299"/>
      <c r="L90" s="300"/>
      <c r="M90" s="65"/>
      <c r="N90" s="70"/>
      <c r="O90" s="70"/>
      <c r="P90" s="72"/>
      <c r="Q90" s="72"/>
      <c r="R90" s="301" t="s">
        <v>557</v>
      </c>
      <c r="S90" s="302"/>
      <c r="T90" s="302"/>
      <c r="U90" s="302"/>
      <c r="V90" s="302"/>
      <c r="W90" s="302"/>
      <c r="X90" s="303"/>
      <c r="Y90" s="65"/>
      <c r="Z90" s="121">
        <f t="shared" si="21"/>
        <v>0</v>
      </c>
      <c r="AA90" s="121">
        <f t="shared" si="23"/>
        <v>0</v>
      </c>
      <c r="AB90" s="121">
        <f t="shared" si="24"/>
        <v>13</v>
      </c>
      <c r="AC90" s="121">
        <f t="shared" si="25"/>
        <v>17</v>
      </c>
      <c r="AD90" s="304" t="str">
        <f t="shared" si="16"/>
        <v>高校男子3000mSC(0.914m)</v>
      </c>
      <c r="AE90" s="304"/>
      <c r="AF90" s="304"/>
      <c r="AG90" s="304"/>
      <c r="AH90" s="304"/>
      <c r="AI90" s="304"/>
      <c r="AJ90" s="304"/>
      <c r="AK90" s="64"/>
      <c r="AL90" s="121">
        <f t="shared" si="22"/>
        <v>0</v>
      </c>
      <c r="AM90" s="121">
        <f t="shared" si="17"/>
        <v>0</v>
      </c>
      <c r="AN90" s="121">
        <f t="shared" si="18"/>
        <v>17</v>
      </c>
      <c r="AO90" s="121">
        <f t="shared" si="19"/>
        <v>17</v>
      </c>
      <c r="AP90" s="304" t="str">
        <f t="shared" si="20"/>
        <v>高校女子走高跳</v>
      </c>
      <c r="AQ90" s="304"/>
      <c r="AR90" s="304"/>
      <c r="AS90" s="304"/>
      <c r="AT90" s="304"/>
      <c r="AU90" s="304"/>
      <c r="AV90" s="304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</row>
    <row r="91" spans="2:62">
      <c r="B91" s="67"/>
      <c r="C91" s="67"/>
      <c r="D91" s="68"/>
      <c r="E91" s="67"/>
      <c r="F91" s="298" t="s">
        <v>457</v>
      </c>
      <c r="G91" s="299"/>
      <c r="H91" s="299"/>
      <c r="I91" s="299"/>
      <c r="J91" s="299"/>
      <c r="K91" s="299"/>
      <c r="L91" s="300"/>
      <c r="M91" s="65"/>
      <c r="N91" s="70"/>
      <c r="O91" s="70"/>
      <c r="P91" s="72"/>
      <c r="Q91" s="72"/>
      <c r="R91" s="301" t="s">
        <v>558</v>
      </c>
      <c r="S91" s="302"/>
      <c r="T91" s="302"/>
      <c r="U91" s="302"/>
      <c r="V91" s="302"/>
      <c r="W91" s="302"/>
      <c r="X91" s="303"/>
      <c r="Y91" s="65"/>
      <c r="Z91" s="121">
        <f t="shared" si="21"/>
        <v>0</v>
      </c>
      <c r="AA91" s="121">
        <f t="shared" si="23"/>
        <v>0</v>
      </c>
      <c r="AB91" s="121">
        <f t="shared" si="24"/>
        <v>13</v>
      </c>
      <c r="AC91" s="121">
        <f t="shared" si="25"/>
        <v>17</v>
      </c>
      <c r="AD91" s="304" t="str">
        <f t="shared" si="16"/>
        <v>高校男子5000mW</v>
      </c>
      <c r="AE91" s="304"/>
      <c r="AF91" s="304"/>
      <c r="AG91" s="304"/>
      <c r="AH91" s="304"/>
      <c r="AI91" s="304"/>
      <c r="AJ91" s="304"/>
      <c r="AK91" s="64"/>
      <c r="AL91" s="121">
        <f t="shared" si="22"/>
        <v>0</v>
      </c>
      <c r="AM91" s="121">
        <f t="shared" si="17"/>
        <v>0</v>
      </c>
      <c r="AN91" s="121">
        <f t="shared" si="18"/>
        <v>17</v>
      </c>
      <c r="AO91" s="121">
        <f t="shared" si="19"/>
        <v>17</v>
      </c>
      <c r="AP91" s="304" t="str">
        <f t="shared" si="20"/>
        <v>高校女子棒高跳</v>
      </c>
      <c r="AQ91" s="304"/>
      <c r="AR91" s="304"/>
      <c r="AS91" s="304"/>
      <c r="AT91" s="304"/>
      <c r="AU91" s="304"/>
      <c r="AV91" s="304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</row>
    <row r="92" spans="2:62">
      <c r="B92" s="67"/>
      <c r="C92" s="67"/>
      <c r="D92" s="68"/>
      <c r="E92" s="67"/>
      <c r="F92" s="298" t="s">
        <v>458</v>
      </c>
      <c r="G92" s="299"/>
      <c r="H92" s="299"/>
      <c r="I92" s="299"/>
      <c r="J92" s="299"/>
      <c r="K92" s="299"/>
      <c r="L92" s="300"/>
      <c r="M92" s="65"/>
      <c r="N92" s="70"/>
      <c r="O92" s="70"/>
      <c r="P92" s="72"/>
      <c r="Q92" s="72"/>
      <c r="R92" s="301" t="s">
        <v>559</v>
      </c>
      <c r="S92" s="302"/>
      <c r="T92" s="302"/>
      <c r="U92" s="302"/>
      <c r="V92" s="302"/>
      <c r="W92" s="302"/>
      <c r="X92" s="303"/>
      <c r="Y92" s="65"/>
      <c r="Z92" s="121">
        <f t="shared" si="21"/>
        <v>0</v>
      </c>
      <c r="AA92" s="121">
        <f t="shared" si="23"/>
        <v>0</v>
      </c>
      <c r="AB92" s="121">
        <f t="shared" si="24"/>
        <v>13</v>
      </c>
      <c r="AC92" s="121">
        <f t="shared" si="25"/>
        <v>17</v>
      </c>
      <c r="AD92" s="304" t="str">
        <f t="shared" si="16"/>
        <v>高校男子4X100mR</v>
      </c>
      <c r="AE92" s="304"/>
      <c r="AF92" s="304"/>
      <c r="AG92" s="304"/>
      <c r="AH92" s="304"/>
      <c r="AI92" s="304"/>
      <c r="AJ92" s="304"/>
      <c r="AK92" s="64"/>
      <c r="AL92" s="121">
        <f t="shared" si="22"/>
        <v>0</v>
      </c>
      <c r="AM92" s="121">
        <f t="shared" si="17"/>
        <v>0</v>
      </c>
      <c r="AN92" s="121">
        <f t="shared" si="18"/>
        <v>17</v>
      </c>
      <c r="AO92" s="121">
        <f t="shared" si="19"/>
        <v>17</v>
      </c>
      <c r="AP92" s="304" t="str">
        <f t="shared" si="20"/>
        <v>高校女子走幅跳</v>
      </c>
      <c r="AQ92" s="304"/>
      <c r="AR92" s="304"/>
      <c r="AS92" s="304"/>
      <c r="AT92" s="304"/>
      <c r="AU92" s="304"/>
      <c r="AV92" s="304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</row>
    <row r="93" spans="2:62">
      <c r="B93" s="67"/>
      <c r="C93" s="67"/>
      <c r="D93" s="68"/>
      <c r="E93" s="67"/>
      <c r="F93" s="298" t="s">
        <v>459</v>
      </c>
      <c r="G93" s="299"/>
      <c r="H93" s="299"/>
      <c r="I93" s="299"/>
      <c r="J93" s="299"/>
      <c r="K93" s="299"/>
      <c r="L93" s="300"/>
      <c r="M93" s="65"/>
      <c r="N93" s="70"/>
      <c r="O93" s="70"/>
      <c r="P93" s="72"/>
      <c r="Q93" s="72"/>
      <c r="R93" s="301" t="s">
        <v>560</v>
      </c>
      <c r="S93" s="302"/>
      <c r="T93" s="302"/>
      <c r="U93" s="302"/>
      <c r="V93" s="302"/>
      <c r="W93" s="302"/>
      <c r="X93" s="303"/>
      <c r="Y93" s="65"/>
      <c r="Z93" s="121">
        <f t="shared" si="21"/>
        <v>0</v>
      </c>
      <c r="AA93" s="121">
        <f t="shared" si="23"/>
        <v>0</v>
      </c>
      <c r="AB93" s="121">
        <f t="shared" si="24"/>
        <v>13</v>
      </c>
      <c r="AC93" s="121">
        <f t="shared" si="25"/>
        <v>17</v>
      </c>
      <c r="AD93" s="304" t="str">
        <f t="shared" si="16"/>
        <v>高校男子4X400mR</v>
      </c>
      <c r="AE93" s="304"/>
      <c r="AF93" s="304"/>
      <c r="AG93" s="304"/>
      <c r="AH93" s="304"/>
      <c r="AI93" s="304"/>
      <c r="AJ93" s="304"/>
      <c r="AK93" s="64"/>
      <c r="AL93" s="121">
        <f t="shared" si="22"/>
        <v>0</v>
      </c>
      <c r="AM93" s="121">
        <f t="shared" si="17"/>
        <v>0</v>
      </c>
      <c r="AN93" s="121">
        <f t="shared" si="18"/>
        <v>17</v>
      </c>
      <c r="AO93" s="121">
        <f t="shared" si="19"/>
        <v>17</v>
      </c>
      <c r="AP93" s="304" t="str">
        <f t="shared" si="20"/>
        <v>高校女子砲丸投(4.000kg)</v>
      </c>
      <c r="AQ93" s="304"/>
      <c r="AR93" s="304"/>
      <c r="AS93" s="304"/>
      <c r="AT93" s="304"/>
      <c r="AU93" s="304"/>
      <c r="AV93" s="304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</row>
    <row r="94" spans="2:62">
      <c r="B94" s="67"/>
      <c r="C94" s="67"/>
      <c r="D94" s="68"/>
      <c r="E94" s="67"/>
      <c r="F94" s="298" t="s">
        <v>460</v>
      </c>
      <c r="G94" s="299"/>
      <c r="H94" s="299"/>
      <c r="I94" s="299"/>
      <c r="J94" s="299"/>
      <c r="K94" s="299"/>
      <c r="L94" s="300"/>
      <c r="M94" s="65"/>
      <c r="N94" s="70"/>
      <c r="O94" s="70"/>
      <c r="P94" s="72"/>
      <c r="Q94" s="72"/>
      <c r="R94" s="301" t="s">
        <v>561</v>
      </c>
      <c r="S94" s="302"/>
      <c r="T94" s="302"/>
      <c r="U94" s="302"/>
      <c r="V94" s="302"/>
      <c r="W94" s="302"/>
      <c r="X94" s="303"/>
      <c r="Y94" s="65"/>
      <c r="Z94" s="121">
        <f t="shared" si="21"/>
        <v>0</v>
      </c>
      <c r="AA94" s="121">
        <f t="shared" si="23"/>
        <v>0</v>
      </c>
      <c r="AB94" s="121">
        <f t="shared" si="24"/>
        <v>13</v>
      </c>
      <c r="AC94" s="121">
        <f t="shared" si="25"/>
        <v>17</v>
      </c>
      <c r="AD94" s="304" t="str">
        <f t="shared" si="16"/>
        <v>高校男子走高跳</v>
      </c>
      <c r="AE94" s="304"/>
      <c r="AF94" s="304"/>
      <c r="AG94" s="304"/>
      <c r="AH94" s="304"/>
      <c r="AI94" s="304"/>
      <c r="AJ94" s="304"/>
      <c r="AK94" s="64"/>
      <c r="AL94" s="121">
        <f t="shared" si="22"/>
        <v>0</v>
      </c>
      <c r="AM94" s="121">
        <f t="shared" si="17"/>
        <v>0</v>
      </c>
      <c r="AN94" s="121">
        <f t="shared" si="18"/>
        <v>17</v>
      </c>
      <c r="AO94" s="121">
        <f t="shared" si="19"/>
        <v>17</v>
      </c>
      <c r="AP94" s="304" t="str">
        <f t="shared" si="20"/>
        <v>高校女子円盤投(1.000kg)</v>
      </c>
      <c r="AQ94" s="304"/>
      <c r="AR94" s="304"/>
      <c r="AS94" s="304"/>
      <c r="AT94" s="304"/>
      <c r="AU94" s="304"/>
      <c r="AV94" s="304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</row>
    <row r="95" spans="2:62">
      <c r="B95" s="67"/>
      <c r="C95" s="67"/>
      <c r="D95" s="68"/>
      <c r="E95" s="67"/>
      <c r="F95" s="298" t="s">
        <v>461</v>
      </c>
      <c r="G95" s="299"/>
      <c r="H95" s="299"/>
      <c r="I95" s="299"/>
      <c r="J95" s="299"/>
      <c r="K95" s="299"/>
      <c r="L95" s="300"/>
      <c r="M95" s="65"/>
      <c r="N95" s="70"/>
      <c r="O95" s="70"/>
      <c r="P95" s="72"/>
      <c r="Q95" s="72"/>
      <c r="R95" s="301" t="s">
        <v>562</v>
      </c>
      <c r="S95" s="302"/>
      <c r="T95" s="302"/>
      <c r="U95" s="302"/>
      <c r="V95" s="302"/>
      <c r="W95" s="302"/>
      <c r="X95" s="303"/>
      <c r="Y95" s="65"/>
      <c r="Z95" s="121">
        <f t="shared" si="21"/>
        <v>0</v>
      </c>
      <c r="AA95" s="121">
        <f t="shared" si="23"/>
        <v>0</v>
      </c>
      <c r="AB95" s="121">
        <f t="shared" si="24"/>
        <v>13</v>
      </c>
      <c r="AC95" s="121">
        <f t="shared" si="25"/>
        <v>17</v>
      </c>
      <c r="AD95" s="304" t="str">
        <f t="shared" si="16"/>
        <v>高校男子棒高跳</v>
      </c>
      <c r="AE95" s="304"/>
      <c r="AF95" s="304"/>
      <c r="AG95" s="304"/>
      <c r="AH95" s="304"/>
      <c r="AI95" s="304"/>
      <c r="AJ95" s="304"/>
      <c r="AK95" s="64"/>
      <c r="AL95" s="121">
        <f t="shared" si="22"/>
        <v>0</v>
      </c>
      <c r="AM95" s="121">
        <f t="shared" si="17"/>
        <v>0</v>
      </c>
      <c r="AN95" s="121">
        <f t="shared" si="18"/>
        <v>17</v>
      </c>
      <c r="AO95" s="121">
        <f t="shared" si="19"/>
        <v>17</v>
      </c>
      <c r="AP95" s="304" t="str">
        <f t="shared" si="20"/>
        <v>高校女子ﾊﾝﾏｰ投(4.000kg)</v>
      </c>
      <c r="AQ95" s="304"/>
      <c r="AR95" s="304"/>
      <c r="AS95" s="304"/>
      <c r="AT95" s="304"/>
      <c r="AU95" s="304"/>
      <c r="AV95" s="304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</row>
    <row r="96" spans="2:62">
      <c r="B96" s="67"/>
      <c r="C96" s="67"/>
      <c r="D96" s="68"/>
      <c r="E96" s="67"/>
      <c r="F96" s="298" t="s">
        <v>462</v>
      </c>
      <c r="G96" s="299"/>
      <c r="H96" s="299"/>
      <c r="I96" s="299"/>
      <c r="J96" s="299"/>
      <c r="K96" s="299"/>
      <c r="L96" s="300"/>
      <c r="M96" s="65"/>
      <c r="N96" s="70"/>
      <c r="O96" s="70"/>
      <c r="P96" s="72"/>
      <c r="Q96" s="72"/>
      <c r="R96" s="301" t="s">
        <v>563</v>
      </c>
      <c r="S96" s="302"/>
      <c r="T96" s="302"/>
      <c r="U96" s="302"/>
      <c r="V96" s="302"/>
      <c r="W96" s="302"/>
      <c r="X96" s="303"/>
      <c r="Y96" s="65"/>
      <c r="Z96" s="121">
        <f t="shared" si="21"/>
        <v>0</v>
      </c>
      <c r="AA96" s="121">
        <f t="shared" si="23"/>
        <v>0</v>
      </c>
      <c r="AB96" s="121">
        <f t="shared" si="24"/>
        <v>13</v>
      </c>
      <c r="AC96" s="121">
        <f t="shared" si="25"/>
        <v>17</v>
      </c>
      <c r="AD96" s="304" t="str">
        <f t="shared" si="16"/>
        <v>高校男子走幅跳</v>
      </c>
      <c r="AE96" s="304"/>
      <c r="AF96" s="304"/>
      <c r="AG96" s="304"/>
      <c r="AH96" s="304"/>
      <c r="AI96" s="304"/>
      <c r="AJ96" s="304"/>
      <c r="AK96" s="64"/>
      <c r="AL96" s="121">
        <f t="shared" si="22"/>
        <v>0</v>
      </c>
      <c r="AM96" s="121">
        <f t="shared" si="17"/>
        <v>0</v>
      </c>
      <c r="AN96" s="121">
        <f t="shared" si="18"/>
        <v>17</v>
      </c>
      <c r="AO96" s="121">
        <f t="shared" si="19"/>
        <v>17</v>
      </c>
      <c r="AP96" s="304" t="str">
        <f t="shared" si="20"/>
        <v>高校女子やり投(600g)</v>
      </c>
      <c r="AQ96" s="304"/>
      <c r="AR96" s="304"/>
      <c r="AS96" s="304"/>
      <c r="AT96" s="304"/>
      <c r="AU96" s="304"/>
      <c r="AV96" s="304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</row>
    <row r="97" spans="2:62">
      <c r="B97" s="67"/>
      <c r="C97" s="67"/>
      <c r="D97" s="68"/>
      <c r="E97" s="67"/>
      <c r="F97" s="298" t="s">
        <v>463</v>
      </c>
      <c r="G97" s="299"/>
      <c r="H97" s="299"/>
      <c r="I97" s="299"/>
      <c r="J97" s="299"/>
      <c r="K97" s="299"/>
      <c r="L97" s="300"/>
      <c r="M97" s="65"/>
      <c r="N97" s="70"/>
      <c r="O97" s="72"/>
      <c r="P97" s="70"/>
      <c r="Q97" s="70"/>
      <c r="R97" s="301" t="s">
        <v>564</v>
      </c>
      <c r="S97" s="302"/>
      <c r="T97" s="302"/>
      <c r="U97" s="302"/>
      <c r="V97" s="302"/>
      <c r="W97" s="302"/>
      <c r="X97" s="303"/>
      <c r="Y97" s="65"/>
      <c r="Z97" s="121">
        <f t="shared" si="21"/>
        <v>0</v>
      </c>
      <c r="AA97" s="121">
        <f t="shared" si="23"/>
        <v>0</v>
      </c>
      <c r="AB97" s="121">
        <f t="shared" si="24"/>
        <v>13</v>
      </c>
      <c r="AC97" s="121">
        <f t="shared" si="25"/>
        <v>17</v>
      </c>
      <c r="AD97" s="304" t="str">
        <f t="shared" si="16"/>
        <v>高校男子三段跳</v>
      </c>
      <c r="AE97" s="304"/>
      <c r="AF97" s="304"/>
      <c r="AG97" s="304"/>
      <c r="AH97" s="304"/>
      <c r="AI97" s="304"/>
      <c r="AJ97" s="304"/>
      <c r="AK97" s="64"/>
      <c r="AL97" s="121">
        <f t="shared" si="22"/>
        <v>0</v>
      </c>
      <c r="AM97" s="121">
        <f t="shared" si="17"/>
        <v>0</v>
      </c>
      <c r="AN97" s="121">
        <f t="shared" si="18"/>
        <v>17</v>
      </c>
      <c r="AO97" s="121">
        <f t="shared" si="19"/>
        <v>17</v>
      </c>
      <c r="AP97" s="304" t="str">
        <f t="shared" si="20"/>
        <v>中学女子100m</v>
      </c>
      <c r="AQ97" s="304"/>
      <c r="AR97" s="304"/>
      <c r="AS97" s="304"/>
      <c r="AT97" s="304"/>
      <c r="AU97" s="304"/>
      <c r="AV97" s="304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2:62">
      <c r="B98" s="67"/>
      <c r="C98" s="67"/>
      <c r="D98" s="68">
        <v>1</v>
      </c>
      <c r="E98" s="67"/>
      <c r="F98" s="298" t="s">
        <v>464</v>
      </c>
      <c r="G98" s="299"/>
      <c r="H98" s="299"/>
      <c r="I98" s="299"/>
      <c r="J98" s="299"/>
      <c r="K98" s="299"/>
      <c r="L98" s="300"/>
      <c r="M98" s="65"/>
      <c r="N98" s="70"/>
      <c r="O98" s="72"/>
      <c r="P98" s="70"/>
      <c r="Q98" s="70"/>
      <c r="R98" s="301" t="s">
        <v>635</v>
      </c>
      <c r="S98" s="302"/>
      <c r="T98" s="302"/>
      <c r="U98" s="302"/>
      <c r="V98" s="302"/>
      <c r="W98" s="302"/>
      <c r="X98" s="303"/>
      <c r="Y98" s="65"/>
      <c r="Z98" s="121">
        <f t="shared" si="21"/>
        <v>0</v>
      </c>
      <c r="AA98" s="121">
        <f t="shared" si="23"/>
        <v>0</v>
      </c>
      <c r="AB98" s="121">
        <f t="shared" si="24"/>
        <v>14</v>
      </c>
      <c r="AC98" s="121">
        <f t="shared" si="25"/>
        <v>17</v>
      </c>
      <c r="AD98" s="304" t="str">
        <f t="shared" si="16"/>
        <v>高校男子砲丸投(6.000kg)</v>
      </c>
      <c r="AE98" s="304"/>
      <c r="AF98" s="304"/>
      <c r="AG98" s="304"/>
      <c r="AH98" s="304"/>
      <c r="AI98" s="304"/>
      <c r="AJ98" s="304"/>
      <c r="AK98" s="64"/>
      <c r="AL98" s="121">
        <f t="shared" si="22"/>
        <v>0</v>
      </c>
      <c r="AM98" s="121">
        <f t="shared" si="17"/>
        <v>0</v>
      </c>
      <c r="AN98" s="121">
        <f t="shared" si="18"/>
        <v>17</v>
      </c>
      <c r="AO98" s="121">
        <f t="shared" si="19"/>
        <v>17</v>
      </c>
      <c r="AP98" s="304" t="str">
        <f t="shared" si="20"/>
        <v>中学女子3年100m</v>
      </c>
      <c r="AQ98" s="304"/>
      <c r="AR98" s="304"/>
      <c r="AS98" s="304"/>
      <c r="AT98" s="304"/>
      <c r="AU98" s="304"/>
      <c r="AV98" s="304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</row>
    <row r="99" spans="2:62">
      <c r="B99" s="67"/>
      <c r="C99" s="67"/>
      <c r="D99" s="68">
        <v>1</v>
      </c>
      <c r="E99" s="67"/>
      <c r="F99" s="298" t="s">
        <v>465</v>
      </c>
      <c r="G99" s="299"/>
      <c r="H99" s="299"/>
      <c r="I99" s="299"/>
      <c r="J99" s="299"/>
      <c r="K99" s="299"/>
      <c r="L99" s="300"/>
      <c r="M99" s="65"/>
      <c r="N99" s="70"/>
      <c r="O99" s="72"/>
      <c r="P99" s="70"/>
      <c r="Q99" s="70"/>
      <c r="R99" s="301" t="s">
        <v>636</v>
      </c>
      <c r="S99" s="302"/>
      <c r="T99" s="302"/>
      <c r="U99" s="302"/>
      <c r="V99" s="302"/>
      <c r="W99" s="302"/>
      <c r="X99" s="303"/>
      <c r="Y99" s="65"/>
      <c r="Z99" s="121">
        <f t="shared" si="21"/>
        <v>0</v>
      </c>
      <c r="AA99" s="121">
        <f t="shared" si="23"/>
        <v>0</v>
      </c>
      <c r="AB99" s="121">
        <f t="shared" si="24"/>
        <v>15</v>
      </c>
      <c r="AC99" s="121">
        <f t="shared" si="25"/>
        <v>17</v>
      </c>
      <c r="AD99" s="304" t="str">
        <f t="shared" si="16"/>
        <v>高校男子円盤投(1.750kg)</v>
      </c>
      <c r="AE99" s="304"/>
      <c r="AF99" s="304"/>
      <c r="AG99" s="304"/>
      <c r="AH99" s="304"/>
      <c r="AI99" s="304"/>
      <c r="AJ99" s="304"/>
      <c r="AK99" s="64"/>
      <c r="AL99" s="121">
        <f t="shared" si="22"/>
        <v>0</v>
      </c>
      <c r="AM99" s="121">
        <f t="shared" si="17"/>
        <v>0</v>
      </c>
      <c r="AN99" s="121">
        <f t="shared" si="18"/>
        <v>17</v>
      </c>
      <c r="AO99" s="121">
        <f t="shared" si="19"/>
        <v>17</v>
      </c>
      <c r="AP99" s="304" t="str">
        <f t="shared" si="20"/>
        <v>中学女子2年100m</v>
      </c>
      <c r="AQ99" s="304"/>
      <c r="AR99" s="304"/>
      <c r="AS99" s="304"/>
      <c r="AT99" s="304"/>
      <c r="AU99" s="304"/>
      <c r="AV99" s="304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:62">
      <c r="B100" s="67"/>
      <c r="C100" s="67"/>
      <c r="D100" s="68">
        <v>1</v>
      </c>
      <c r="E100" s="67"/>
      <c r="F100" s="298" t="s">
        <v>466</v>
      </c>
      <c r="G100" s="299"/>
      <c r="H100" s="299"/>
      <c r="I100" s="299"/>
      <c r="J100" s="299"/>
      <c r="K100" s="299"/>
      <c r="L100" s="300"/>
      <c r="M100" s="65"/>
      <c r="N100" s="70"/>
      <c r="O100" s="72"/>
      <c r="P100" s="70"/>
      <c r="Q100" s="70"/>
      <c r="R100" s="301" t="s">
        <v>637</v>
      </c>
      <c r="S100" s="302"/>
      <c r="T100" s="302"/>
      <c r="U100" s="302"/>
      <c r="V100" s="302"/>
      <c r="W100" s="302"/>
      <c r="X100" s="303"/>
      <c r="Y100" s="65"/>
      <c r="Z100" s="121">
        <f t="shared" si="21"/>
        <v>0</v>
      </c>
      <c r="AA100" s="121">
        <f t="shared" si="23"/>
        <v>0</v>
      </c>
      <c r="AB100" s="121">
        <f t="shared" si="24"/>
        <v>16</v>
      </c>
      <c r="AC100" s="121">
        <f t="shared" si="25"/>
        <v>17</v>
      </c>
      <c r="AD100" s="304" t="str">
        <f t="shared" si="16"/>
        <v>高校男子ﾊﾝﾏｰ投(6.000kg)</v>
      </c>
      <c r="AE100" s="304"/>
      <c r="AF100" s="304"/>
      <c r="AG100" s="304"/>
      <c r="AH100" s="304"/>
      <c r="AI100" s="304"/>
      <c r="AJ100" s="304"/>
      <c r="AK100" s="64"/>
      <c r="AL100" s="121">
        <f t="shared" si="22"/>
        <v>0</v>
      </c>
      <c r="AM100" s="121">
        <f t="shared" si="17"/>
        <v>0</v>
      </c>
      <c r="AN100" s="121">
        <f t="shared" si="18"/>
        <v>17</v>
      </c>
      <c r="AO100" s="121">
        <f t="shared" si="19"/>
        <v>17</v>
      </c>
      <c r="AP100" s="304" t="str">
        <f t="shared" si="20"/>
        <v>中学女子1年100m</v>
      </c>
      <c r="AQ100" s="304"/>
      <c r="AR100" s="304"/>
      <c r="AS100" s="304"/>
      <c r="AT100" s="304"/>
      <c r="AU100" s="304"/>
      <c r="AV100" s="304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</row>
    <row r="101" spans="2:62">
      <c r="B101" s="67"/>
      <c r="C101" s="67"/>
      <c r="D101" s="68">
        <v>1</v>
      </c>
      <c r="E101" s="67"/>
      <c r="F101" s="298" t="s">
        <v>467</v>
      </c>
      <c r="G101" s="299"/>
      <c r="H101" s="299"/>
      <c r="I101" s="299"/>
      <c r="J101" s="299"/>
      <c r="K101" s="299"/>
      <c r="L101" s="300"/>
      <c r="M101" s="65"/>
      <c r="N101" s="70"/>
      <c r="O101" s="72"/>
      <c r="P101" s="70"/>
      <c r="Q101" s="70"/>
      <c r="R101" s="301" t="s">
        <v>638</v>
      </c>
      <c r="S101" s="302"/>
      <c r="T101" s="302"/>
      <c r="U101" s="302"/>
      <c r="V101" s="302"/>
      <c r="W101" s="302"/>
      <c r="X101" s="303"/>
      <c r="Y101" s="65"/>
      <c r="Z101" s="121">
        <f t="shared" si="21"/>
        <v>0</v>
      </c>
      <c r="AA101" s="121">
        <f t="shared" si="23"/>
        <v>0</v>
      </c>
      <c r="AB101" s="121">
        <f t="shared" si="24"/>
        <v>17</v>
      </c>
      <c r="AC101" s="121">
        <f t="shared" si="25"/>
        <v>17</v>
      </c>
      <c r="AD101" s="304" t="str">
        <f t="shared" si="16"/>
        <v>高校男子やり投(800g)</v>
      </c>
      <c r="AE101" s="304"/>
      <c r="AF101" s="304"/>
      <c r="AG101" s="304"/>
      <c r="AH101" s="304"/>
      <c r="AI101" s="304"/>
      <c r="AJ101" s="304"/>
      <c r="AK101" s="64"/>
      <c r="AL101" s="121">
        <f t="shared" si="22"/>
        <v>0</v>
      </c>
      <c r="AM101" s="121">
        <f t="shared" si="17"/>
        <v>0</v>
      </c>
      <c r="AN101" s="121">
        <f t="shared" si="18"/>
        <v>17</v>
      </c>
      <c r="AO101" s="121">
        <f t="shared" si="19"/>
        <v>17</v>
      </c>
      <c r="AP101" s="304" t="str">
        <f t="shared" si="20"/>
        <v>中学女子2・3年100m</v>
      </c>
      <c r="AQ101" s="304"/>
      <c r="AR101" s="304"/>
      <c r="AS101" s="304"/>
      <c r="AT101" s="304"/>
      <c r="AU101" s="304"/>
      <c r="AV101" s="304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</row>
    <row r="102" spans="2:62">
      <c r="B102" s="67"/>
      <c r="C102" s="67"/>
      <c r="D102" s="68"/>
      <c r="E102" s="67"/>
      <c r="F102" s="298" t="s">
        <v>468</v>
      </c>
      <c r="G102" s="299"/>
      <c r="H102" s="299"/>
      <c r="I102" s="299"/>
      <c r="J102" s="299"/>
      <c r="K102" s="299"/>
      <c r="L102" s="300"/>
      <c r="M102" s="65"/>
      <c r="N102" s="70"/>
      <c r="O102" s="72"/>
      <c r="P102" s="70"/>
      <c r="Q102" s="70"/>
      <c r="R102" s="301" t="s">
        <v>565</v>
      </c>
      <c r="S102" s="302"/>
      <c r="T102" s="302"/>
      <c r="U102" s="302"/>
      <c r="V102" s="302"/>
      <c r="W102" s="302"/>
      <c r="X102" s="303"/>
      <c r="Y102" s="65"/>
      <c r="Z102" s="121">
        <f t="shared" si="21"/>
        <v>0</v>
      </c>
      <c r="AA102" s="121">
        <f t="shared" si="23"/>
        <v>0</v>
      </c>
      <c r="AB102" s="121">
        <f t="shared" si="24"/>
        <v>17</v>
      </c>
      <c r="AC102" s="121">
        <f t="shared" si="25"/>
        <v>17</v>
      </c>
      <c r="AD102" s="304" t="str">
        <f t="shared" si="16"/>
        <v>高校男子八種競技</v>
      </c>
      <c r="AE102" s="304"/>
      <c r="AF102" s="304"/>
      <c r="AG102" s="304"/>
      <c r="AH102" s="304"/>
      <c r="AI102" s="304"/>
      <c r="AJ102" s="304"/>
      <c r="AK102" s="64"/>
      <c r="AL102" s="121">
        <f t="shared" si="22"/>
        <v>0</v>
      </c>
      <c r="AM102" s="121">
        <f t="shared" si="17"/>
        <v>0</v>
      </c>
      <c r="AN102" s="121">
        <f t="shared" si="18"/>
        <v>17</v>
      </c>
      <c r="AO102" s="121">
        <f t="shared" si="19"/>
        <v>17</v>
      </c>
      <c r="AP102" s="304" t="str">
        <f t="shared" si="20"/>
        <v>中学女子200m</v>
      </c>
      <c r="AQ102" s="304"/>
      <c r="AR102" s="304"/>
      <c r="AS102" s="304"/>
      <c r="AT102" s="304"/>
      <c r="AU102" s="304"/>
      <c r="AV102" s="304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</row>
    <row r="103" spans="2:62">
      <c r="B103" s="67"/>
      <c r="C103" s="68"/>
      <c r="D103" s="67"/>
      <c r="E103" s="67"/>
      <c r="F103" s="298" t="s">
        <v>469</v>
      </c>
      <c r="G103" s="299"/>
      <c r="H103" s="299"/>
      <c r="I103" s="299"/>
      <c r="J103" s="299"/>
      <c r="K103" s="299"/>
      <c r="L103" s="300"/>
      <c r="M103" s="65"/>
      <c r="N103" s="70"/>
      <c r="O103" s="72"/>
      <c r="P103" s="70"/>
      <c r="Q103" s="70"/>
      <c r="R103" s="301" t="s">
        <v>566</v>
      </c>
      <c r="S103" s="302"/>
      <c r="T103" s="302"/>
      <c r="U103" s="302"/>
      <c r="V103" s="302"/>
      <c r="W103" s="302"/>
      <c r="X103" s="303"/>
      <c r="Y103" s="65"/>
      <c r="Z103" s="121">
        <f t="shared" si="21"/>
        <v>0</v>
      </c>
      <c r="AA103" s="121">
        <f t="shared" si="23"/>
        <v>0</v>
      </c>
      <c r="AB103" s="121">
        <f t="shared" si="24"/>
        <v>17</v>
      </c>
      <c r="AC103" s="121">
        <f t="shared" si="25"/>
        <v>17</v>
      </c>
      <c r="AD103" s="304" t="str">
        <f>F103</f>
        <v>中学男子100m</v>
      </c>
      <c r="AE103" s="304"/>
      <c r="AF103" s="304"/>
      <c r="AG103" s="304"/>
      <c r="AH103" s="304"/>
      <c r="AI103" s="304"/>
      <c r="AJ103" s="304"/>
      <c r="AK103" s="64"/>
      <c r="AL103" s="121">
        <f t="shared" si="22"/>
        <v>0</v>
      </c>
      <c r="AM103" s="121">
        <f t="shared" si="17"/>
        <v>0</v>
      </c>
      <c r="AN103" s="121">
        <f t="shared" si="18"/>
        <v>17</v>
      </c>
      <c r="AO103" s="121">
        <f t="shared" si="19"/>
        <v>17</v>
      </c>
      <c r="AP103" s="304" t="str">
        <f t="shared" si="20"/>
        <v>中学女子800m</v>
      </c>
      <c r="AQ103" s="304"/>
      <c r="AR103" s="304"/>
      <c r="AS103" s="304"/>
      <c r="AT103" s="304"/>
      <c r="AU103" s="304"/>
      <c r="AV103" s="304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</row>
    <row r="104" spans="2:62">
      <c r="B104" s="67"/>
      <c r="C104" s="68"/>
      <c r="D104" s="67"/>
      <c r="E104" s="67"/>
      <c r="F104" s="298" t="s">
        <v>623</v>
      </c>
      <c r="G104" s="299"/>
      <c r="H104" s="299"/>
      <c r="I104" s="299"/>
      <c r="J104" s="299"/>
      <c r="K104" s="299"/>
      <c r="L104" s="300"/>
      <c r="M104" s="65"/>
      <c r="N104" s="70"/>
      <c r="O104" s="72"/>
      <c r="P104" s="70"/>
      <c r="Q104" s="70"/>
      <c r="R104" s="301" t="s">
        <v>639</v>
      </c>
      <c r="S104" s="302"/>
      <c r="T104" s="302"/>
      <c r="U104" s="302"/>
      <c r="V104" s="302"/>
      <c r="W104" s="302"/>
      <c r="X104" s="303"/>
      <c r="Y104" s="65"/>
      <c r="Z104" s="121">
        <f t="shared" si="21"/>
        <v>0</v>
      </c>
      <c r="AA104" s="121">
        <f t="shared" si="23"/>
        <v>0</v>
      </c>
      <c r="AB104" s="121">
        <f t="shared" si="24"/>
        <v>17</v>
      </c>
      <c r="AC104" s="121">
        <f t="shared" si="25"/>
        <v>17</v>
      </c>
      <c r="AD104" s="304" t="str">
        <f t="shared" si="16"/>
        <v>中学男子2年100m</v>
      </c>
      <c r="AE104" s="304"/>
      <c r="AF104" s="304"/>
      <c r="AG104" s="304"/>
      <c r="AH104" s="304"/>
      <c r="AI104" s="304"/>
      <c r="AJ104" s="304"/>
      <c r="AK104" s="64"/>
      <c r="AL104" s="121">
        <f t="shared" si="22"/>
        <v>0</v>
      </c>
      <c r="AM104" s="121">
        <f t="shared" si="17"/>
        <v>0</v>
      </c>
      <c r="AN104" s="121">
        <f t="shared" si="18"/>
        <v>17</v>
      </c>
      <c r="AO104" s="121">
        <f t="shared" si="19"/>
        <v>17</v>
      </c>
      <c r="AP104" s="304" t="str">
        <f t="shared" si="20"/>
        <v>中学女子1年1000m</v>
      </c>
      <c r="AQ104" s="304"/>
      <c r="AR104" s="304"/>
      <c r="AS104" s="304"/>
      <c r="AT104" s="304"/>
      <c r="AU104" s="304"/>
      <c r="AV104" s="304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</row>
    <row r="105" spans="2:62">
      <c r="B105" s="67"/>
      <c r="C105" s="68"/>
      <c r="D105" s="67"/>
      <c r="E105" s="67"/>
      <c r="F105" s="298" t="s">
        <v>624</v>
      </c>
      <c r="G105" s="299"/>
      <c r="H105" s="299"/>
      <c r="I105" s="299"/>
      <c r="J105" s="299"/>
      <c r="K105" s="299"/>
      <c r="L105" s="300"/>
      <c r="M105" s="65"/>
      <c r="N105" s="70"/>
      <c r="O105" s="72"/>
      <c r="P105" s="70"/>
      <c r="Q105" s="70"/>
      <c r="R105" s="301" t="s">
        <v>567</v>
      </c>
      <c r="S105" s="302"/>
      <c r="T105" s="302"/>
      <c r="U105" s="302"/>
      <c r="V105" s="302"/>
      <c r="W105" s="302"/>
      <c r="X105" s="303"/>
      <c r="Y105" s="65"/>
      <c r="Z105" s="121">
        <f t="shared" si="21"/>
        <v>0</v>
      </c>
      <c r="AA105" s="121">
        <f t="shared" si="23"/>
        <v>0</v>
      </c>
      <c r="AB105" s="121">
        <f t="shared" si="24"/>
        <v>17</v>
      </c>
      <c r="AC105" s="121">
        <f t="shared" si="25"/>
        <v>17</v>
      </c>
      <c r="AD105" s="304" t="str">
        <f t="shared" si="16"/>
        <v>中学男子1年100m</v>
      </c>
      <c r="AE105" s="304"/>
      <c r="AF105" s="304"/>
      <c r="AG105" s="304"/>
      <c r="AH105" s="304"/>
      <c r="AI105" s="304"/>
      <c r="AJ105" s="304"/>
      <c r="AK105" s="64"/>
      <c r="AL105" s="121">
        <f t="shared" si="22"/>
        <v>0</v>
      </c>
      <c r="AM105" s="121">
        <f t="shared" si="17"/>
        <v>0</v>
      </c>
      <c r="AN105" s="121">
        <f t="shared" si="18"/>
        <v>17</v>
      </c>
      <c r="AO105" s="121">
        <f t="shared" si="19"/>
        <v>17</v>
      </c>
      <c r="AP105" s="304" t="str">
        <f t="shared" si="20"/>
        <v>中学女子1500m</v>
      </c>
      <c r="AQ105" s="304"/>
      <c r="AR105" s="304"/>
      <c r="AS105" s="304"/>
      <c r="AT105" s="304"/>
      <c r="AU105" s="304"/>
      <c r="AV105" s="304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</row>
    <row r="106" spans="2:62">
      <c r="B106" s="67"/>
      <c r="C106" s="68"/>
      <c r="D106" s="67"/>
      <c r="E106" s="67"/>
      <c r="F106" s="298" t="s">
        <v>625</v>
      </c>
      <c r="G106" s="299"/>
      <c r="H106" s="299"/>
      <c r="I106" s="299"/>
      <c r="J106" s="299"/>
      <c r="K106" s="299"/>
      <c r="L106" s="300"/>
      <c r="M106" s="65"/>
      <c r="N106" s="70"/>
      <c r="O106" s="72"/>
      <c r="P106" s="70"/>
      <c r="Q106" s="70"/>
      <c r="R106" s="301" t="s">
        <v>568</v>
      </c>
      <c r="S106" s="302"/>
      <c r="T106" s="302"/>
      <c r="U106" s="302"/>
      <c r="V106" s="302"/>
      <c r="W106" s="302"/>
      <c r="X106" s="303"/>
      <c r="Y106" s="65"/>
      <c r="Z106" s="121">
        <f t="shared" si="21"/>
        <v>0</v>
      </c>
      <c r="AA106" s="121">
        <f t="shared" si="23"/>
        <v>0</v>
      </c>
      <c r="AB106" s="121">
        <f t="shared" si="24"/>
        <v>17</v>
      </c>
      <c r="AC106" s="121">
        <f t="shared" si="25"/>
        <v>17</v>
      </c>
      <c r="AD106" s="304" t="str">
        <f t="shared" si="16"/>
        <v>中学男子2・3年100m</v>
      </c>
      <c r="AE106" s="304"/>
      <c r="AF106" s="304"/>
      <c r="AG106" s="304"/>
      <c r="AH106" s="304"/>
      <c r="AI106" s="304"/>
      <c r="AJ106" s="304"/>
      <c r="AK106" s="64"/>
      <c r="AL106" s="121">
        <f t="shared" si="22"/>
        <v>0</v>
      </c>
      <c r="AM106" s="121">
        <f t="shared" si="17"/>
        <v>0</v>
      </c>
      <c r="AN106" s="121">
        <f t="shared" si="18"/>
        <v>17</v>
      </c>
      <c r="AO106" s="121">
        <f t="shared" si="19"/>
        <v>17</v>
      </c>
      <c r="AP106" s="304" t="str">
        <f t="shared" si="20"/>
        <v>中学女子3000m</v>
      </c>
      <c r="AQ106" s="304"/>
      <c r="AR106" s="304"/>
      <c r="AS106" s="304"/>
      <c r="AT106" s="304"/>
      <c r="AU106" s="304"/>
      <c r="AV106" s="304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</row>
    <row r="107" spans="2:62">
      <c r="B107" s="67"/>
      <c r="C107" s="68"/>
      <c r="D107" s="67"/>
      <c r="E107" s="67"/>
      <c r="F107" s="298" t="s">
        <v>470</v>
      </c>
      <c r="G107" s="299"/>
      <c r="H107" s="299"/>
      <c r="I107" s="299"/>
      <c r="J107" s="299"/>
      <c r="K107" s="299"/>
      <c r="L107" s="300"/>
      <c r="M107" s="65"/>
      <c r="N107" s="70"/>
      <c r="O107" s="72"/>
      <c r="P107" s="70"/>
      <c r="Q107" s="70"/>
      <c r="R107" s="301" t="s">
        <v>640</v>
      </c>
      <c r="S107" s="302"/>
      <c r="T107" s="302"/>
      <c r="U107" s="302"/>
      <c r="V107" s="302"/>
      <c r="W107" s="302"/>
      <c r="X107" s="303"/>
      <c r="Y107" s="65"/>
      <c r="Z107" s="121">
        <f t="shared" si="21"/>
        <v>0</v>
      </c>
      <c r="AA107" s="121">
        <f t="shared" si="23"/>
        <v>0</v>
      </c>
      <c r="AB107" s="121">
        <f t="shared" si="24"/>
        <v>17</v>
      </c>
      <c r="AC107" s="121">
        <f t="shared" si="25"/>
        <v>17</v>
      </c>
      <c r="AD107" s="304" t="str">
        <f t="shared" si="16"/>
        <v>中学男子200m</v>
      </c>
      <c r="AE107" s="304"/>
      <c r="AF107" s="304"/>
      <c r="AG107" s="304"/>
      <c r="AH107" s="304"/>
      <c r="AI107" s="304"/>
      <c r="AJ107" s="304"/>
      <c r="AK107" s="64"/>
      <c r="AL107" s="121">
        <f t="shared" si="22"/>
        <v>0</v>
      </c>
      <c r="AM107" s="121">
        <f t="shared" si="17"/>
        <v>0</v>
      </c>
      <c r="AN107" s="121">
        <f t="shared" si="18"/>
        <v>17</v>
      </c>
      <c r="AO107" s="121">
        <f t="shared" si="19"/>
        <v>17</v>
      </c>
      <c r="AP107" s="304" t="str">
        <f t="shared" si="20"/>
        <v>中学女子1年80mH</v>
      </c>
      <c r="AQ107" s="304"/>
      <c r="AR107" s="304"/>
      <c r="AS107" s="304"/>
      <c r="AT107" s="304"/>
      <c r="AU107" s="304"/>
      <c r="AV107" s="304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</row>
    <row r="108" spans="2:62">
      <c r="B108" s="67"/>
      <c r="C108" s="68"/>
      <c r="D108" s="67"/>
      <c r="E108" s="67"/>
      <c r="F108" s="298" t="s">
        <v>471</v>
      </c>
      <c r="G108" s="299"/>
      <c r="H108" s="299"/>
      <c r="I108" s="299"/>
      <c r="J108" s="299"/>
      <c r="K108" s="299"/>
      <c r="L108" s="300"/>
      <c r="M108" s="65"/>
      <c r="N108" s="70"/>
      <c r="O108" s="72"/>
      <c r="P108" s="70"/>
      <c r="Q108" s="70"/>
      <c r="R108" s="301" t="s">
        <v>569</v>
      </c>
      <c r="S108" s="302"/>
      <c r="T108" s="302"/>
      <c r="U108" s="302"/>
      <c r="V108" s="302"/>
      <c r="W108" s="302"/>
      <c r="X108" s="303"/>
      <c r="Y108" s="65"/>
      <c r="Z108" s="121">
        <f t="shared" si="21"/>
        <v>0</v>
      </c>
      <c r="AA108" s="121">
        <f t="shared" si="23"/>
        <v>0</v>
      </c>
      <c r="AB108" s="121">
        <f t="shared" si="24"/>
        <v>17</v>
      </c>
      <c r="AC108" s="121">
        <f t="shared" si="25"/>
        <v>17</v>
      </c>
      <c r="AD108" s="304" t="str">
        <f t="shared" si="16"/>
        <v>中学男子400m</v>
      </c>
      <c r="AE108" s="304"/>
      <c r="AF108" s="304"/>
      <c r="AG108" s="304"/>
      <c r="AH108" s="304"/>
      <c r="AI108" s="304"/>
      <c r="AJ108" s="304"/>
      <c r="AK108" s="64"/>
      <c r="AL108" s="121">
        <f t="shared" si="22"/>
        <v>0</v>
      </c>
      <c r="AM108" s="121">
        <f t="shared" si="17"/>
        <v>0</v>
      </c>
      <c r="AN108" s="121">
        <f t="shared" si="18"/>
        <v>17</v>
      </c>
      <c r="AO108" s="121">
        <f t="shared" si="19"/>
        <v>17</v>
      </c>
      <c r="AP108" s="304" t="str">
        <f t="shared" si="20"/>
        <v>中学女子100mH(0.762m)</v>
      </c>
      <c r="AQ108" s="304"/>
      <c r="AR108" s="304"/>
      <c r="AS108" s="304"/>
      <c r="AT108" s="304"/>
      <c r="AU108" s="304"/>
      <c r="AV108" s="304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</row>
    <row r="109" spans="2:62">
      <c r="B109" s="67"/>
      <c r="C109" s="68"/>
      <c r="D109" s="67"/>
      <c r="E109" s="67"/>
      <c r="F109" s="298" t="s">
        <v>472</v>
      </c>
      <c r="G109" s="299"/>
      <c r="H109" s="299"/>
      <c r="I109" s="299"/>
      <c r="J109" s="299"/>
      <c r="K109" s="299"/>
      <c r="L109" s="300"/>
      <c r="M109" s="65"/>
      <c r="N109" s="70"/>
      <c r="O109" s="72"/>
      <c r="P109" s="70"/>
      <c r="Q109" s="70"/>
      <c r="R109" s="301" t="s">
        <v>570</v>
      </c>
      <c r="S109" s="302"/>
      <c r="T109" s="302"/>
      <c r="U109" s="302"/>
      <c r="V109" s="302"/>
      <c r="W109" s="302"/>
      <c r="X109" s="303"/>
      <c r="Y109" s="65"/>
      <c r="Z109" s="121">
        <f t="shared" si="21"/>
        <v>0</v>
      </c>
      <c r="AA109" s="121">
        <f t="shared" si="23"/>
        <v>0</v>
      </c>
      <c r="AB109" s="121">
        <f t="shared" si="24"/>
        <v>17</v>
      </c>
      <c r="AC109" s="121">
        <f t="shared" si="25"/>
        <v>17</v>
      </c>
      <c r="AD109" s="304" t="str">
        <f t="shared" si="16"/>
        <v>中学男子800m</v>
      </c>
      <c r="AE109" s="304"/>
      <c r="AF109" s="304"/>
      <c r="AG109" s="304"/>
      <c r="AH109" s="304"/>
      <c r="AI109" s="304"/>
      <c r="AJ109" s="304"/>
      <c r="AK109" s="64"/>
      <c r="AL109" s="121">
        <f t="shared" si="22"/>
        <v>0</v>
      </c>
      <c r="AM109" s="121">
        <f t="shared" si="17"/>
        <v>0</v>
      </c>
      <c r="AN109" s="121">
        <f t="shared" si="18"/>
        <v>17</v>
      </c>
      <c r="AO109" s="121">
        <f t="shared" si="19"/>
        <v>17</v>
      </c>
      <c r="AP109" s="304" t="str">
        <f t="shared" si="20"/>
        <v>中学女子4X100mR</v>
      </c>
      <c r="AQ109" s="304"/>
      <c r="AR109" s="304"/>
      <c r="AS109" s="304"/>
      <c r="AT109" s="304"/>
      <c r="AU109" s="304"/>
      <c r="AV109" s="304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</row>
    <row r="110" spans="2:62">
      <c r="B110" s="67"/>
      <c r="C110" s="68"/>
      <c r="D110" s="67"/>
      <c r="E110" s="67"/>
      <c r="F110" s="298" t="s">
        <v>473</v>
      </c>
      <c r="G110" s="299"/>
      <c r="H110" s="299"/>
      <c r="I110" s="299"/>
      <c r="J110" s="299"/>
      <c r="K110" s="299"/>
      <c r="L110" s="300"/>
      <c r="M110" s="65"/>
      <c r="N110" s="70"/>
      <c r="O110" s="72"/>
      <c r="P110" s="70"/>
      <c r="Q110" s="70"/>
      <c r="R110" s="301" t="s">
        <v>571</v>
      </c>
      <c r="S110" s="302"/>
      <c r="T110" s="302"/>
      <c r="U110" s="302"/>
      <c r="V110" s="302"/>
      <c r="W110" s="302"/>
      <c r="X110" s="303"/>
      <c r="Y110" s="65"/>
      <c r="Z110" s="121">
        <f t="shared" si="21"/>
        <v>0</v>
      </c>
      <c r="AA110" s="121">
        <f t="shared" si="23"/>
        <v>0</v>
      </c>
      <c r="AB110" s="121">
        <f t="shared" si="24"/>
        <v>17</v>
      </c>
      <c r="AC110" s="121">
        <f t="shared" si="25"/>
        <v>17</v>
      </c>
      <c r="AD110" s="304" t="str">
        <f t="shared" si="16"/>
        <v>中学男子1500m</v>
      </c>
      <c r="AE110" s="304"/>
      <c r="AF110" s="304"/>
      <c r="AG110" s="304"/>
      <c r="AH110" s="304"/>
      <c r="AI110" s="304"/>
      <c r="AJ110" s="304"/>
      <c r="AK110" s="64"/>
      <c r="AL110" s="121">
        <f t="shared" si="22"/>
        <v>0</v>
      </c>
      <c r="AM110" s="121">
        <f t="shared" si="17"/>
        <v>0</v>
      </c>
      <c r="AN110" s="121">
        <f t="shared" si="18"/>
        <v>17</v>
      </c>
      <c r="AO110" s="121">
        <f t="shared" si="19"/>
        <v>17</v>
      </c>
      <c r="AP110" s="304" t="str">
        <f t="shared" si="20"/>
        <v>中学女子4X200mR</v>
      </c>
      <c r="AQ110" s="304"/>
      <c r="AR110" s="304"/>
      <c r="AS110" s="304"/>
      <c r="AT110" s="304"/>
      <c r="AU110" s="304"/>
      <c r="AV110" s="304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</row>
    <row r="111" spans="2:62">
      <c r="B111" s="67"/>
      <c r="C111" s="68"/>
      <c r="D111" s="67"/>
      <c r="E111" s="67"/>
      <c r="F111" s="298" t="s">
        <v>626</v>
      </c>
      <c r="G111" s="299"/>
      <c r="H111" s="299"/>
      <c r="I111" s="299"/>
      <c r="J111" s="299"/>
      <c r="K111" s="299"/>
      <c r="L111" s="300"/>
      <c r="M111" s="65"/>
      <c r="N111" s="70"/>
      <c r="O111" s="72"/>
      <c r="P111" s="70"/>
      <c r="Q111" s="70"/>
      <c r="R111" s="301" t="s">
        <v>572</v>
      </c>
      <c r="S111" s="302"/>
      <c r="T111" s="302"/>
      <c r="U111" s="302"/>
      <c r="V111" s="302"/>
      <c r="W111" s="302"/>
      <c r="X111" s="303"/>
      <c r="Y111" s="65"/>
      <c r="Z111" s="121">
        <f t="shared" si="21"/>
        <v>0</v>
      </c>
      <c r="AA111" s="121">
        <f t="shared" si="23"/>
        <v>0</v>
      </c>
      <c r="AB111" s="121">
        <f t="shared" si="24"/>
        <v>17</v>
      </c>
      <c r="AC111" s="121">
        <f t="shared" si="25"/>
        <v>17</v>
      </c>
      <c r="AD111" s="304" t="str">
        <f t="shared" si="16"/>
        <v>中学男子2年1500m</v>
      </c>
      <c r="AE111" s="304"/>
      <c r="AF111" s="304"/>
      <c r="AG111" s="304"/>
      <c r="AH111" s="304"/>
      <c r="AI111" s="304"/>
      <c r="AJ111" s="304"/>
      <c r="AK111" s="64"/>
      <c r="AL111" s="121">
        <f t="shared" si="22"/>
        <v>0</v>
      </c>
      <c r="AM111" s="121">
        <f t="shared" si="17"/>
        <v>0</v>
      </c>
      <c r="AN111" s="121">
        <f t="shared" si="18"/>
        <v>17</v>
      </c>
      <c r="AO111" s="121">
        <f t="shared" si="19"/>
        <v>17</v>
      </c>
      <c r="AP111" s="304" t="str">
        <f t="shared" si="20"/>
        <v>中学女子走高跳</v>
      </c>
      <c r="AQ111" s="304"/>
      <c r="AR111" s="304"/>
      <c r="AS111" s="304"/>
      <c r="AT111" s="304"/>
      <c r="AU111" s="304"/>
      <c r="AV111" s="304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</row>
    <row r="112" spans="2:62">
      <c r="B112" s="67"/>
      <c r="C112" s="68"/>
      <c r="D112" s="67"/>
      <c r="E112" s="67"/>
      <c r="F112" s="298" t="s">
        <v>627</v>
      </c>
      <c r="G112" s="299"/>
      <c r="H112" s="299"/>
      <c r="I112" s="299"/>
      <c r="J112" s="299"/>
      <c r="K112" s="299"/>
      <c r="L112" s="300"/>
      <c r="M112" s="65"/>
      <c r="N112" s="70"/>
      <c r="O112" s="72"/>
      <c r="P112" s="70"/>
      <c r="Q112" s="70"/>
      <c r="R112" s="301" t="s">
        <v>573</v>
      </c>
      <c r="S112" s="302"/>
      <c r="T112" s="302"/>
      <c r="U112" s="302"/>
      <c r="V112" s="302"/>
      <c r="W112" s="302"/>
      <c r="X112" s="303"/>
      <c r="Y112" s="65"/>
      <c r="Z112" s="121">
        <f t="shared" si="21"/>
        <v>0</v>
      </c>
      <c r="AA112" s="121">
        <f t="shared" si="23"/>
        <v>0</v>
      </c>
      <c r="AB112" s="121">
        <f t="shared" si="24"/>
        <v>17</v>
      </c>
      <c r="AC112" s="121">
        <f t="shared" si="25"/>
        <v>17</v>
      </c>
      <c r="AD112" s="304" t="str">
        <f t="shared" si="16"/>
        <v>中学男子1年1500m</v>
      </c>
      <c r="AE112" s="304"/>
      <c r="AF112" s="304"/>
      <c r="AG112" s="304"/>
      <c r="AH112" s="304"/>
      <c r="AI112" s="304"/>
      <c r="AJ112" s="304"/>
      <c r="AK112" s="64"/>
      <c r="AL112" s="121">
        <f t="shared" si="22"/>
        <v>0</v>
      </c>
      <c r="AM112" s="121">
        <f t="shared" si="17"/>
        <v>0</v>
      </c>
      <c r="AN112" s="121">
        <f t="shared" si="18"/>
        <v>17</v>
      </c>
      <c r="AO112" s="121">
        <f t="shared" si="19"/>
        <v>17</v>
      </c>
      <c r="AP112" s="304" t="str">
        <f t="shared" si="20"/>
        <v>中学女子棒高跳</v>
      </c>
      <c r="AQ112" s="304"/>
      <c r="AR112" s="304"/>
      <c r="AS112" s="304"/>
      <c r="AT112" s="304"/>
      <c r="AU112" s="304"/>
      <c r="AV112" s="304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</row>
    <row r="113" spans="2:62">
      <c r="B113" s="67"/>
      <c r="C113" s="68"/>
      <c r="D113" s="67"/>
      <c r="E113" s="67"/>
      <c r="F113" s="298" t="s">
        <v>628</v>
      </c>
      <c r="G113" s="299"/>
      <c r="H113" s="299"/>
      <c r="I113" s="299"/>
      <c r="J113" s="299"/>
      <c r="K113" s="299"/>
      <c r="L113" s="300"/>
      <c r="M113" s="64"/>
      <c r="N113" s="70"/>
      <c r="O113" s="72"/>
      <c r="P113" s="70"/>
      <c r="Q113" s="70"/>
      <c r="R113" s="301" t="s">
        <v>574</v>
      </c>
      <c r="S113" s="302"/>
      <c r="T113" s="302"/>
      <c r="U113" s="302"/>
      <c r="V113" s="302"/>
      <c r="W113" s="302"/>
      <c r="X113" s="303"/>
      <c r="Y113" s="64"/>
      <c r="Z113" s="121">
        <f t="shared" si="21"/>
        <v>0</v>
      </c>
      <c r="AA113" s="121">
        <f t="shared" si="23"/>
        <v>0</v>
      </c>
      <c r="AB113" s="121">
        <f t="shared" si="24"/>
        <v>17</v>
      </c>
      <c r="AC113" s="121">
        <f t="shared" si="25"/>
        <v>17</v>
      </c>
      <c r="AD113" s="304" t="str">
        <f t="shared" si="16"/>
        <v>中学男子2・3年1500m</v>
      </c>
      <c r="AE113" s="304"/>
      <c r="AF113" s="304"/>
      <c r="AG113" s="304"/>
      <c r="AH113" s="304"/>
      <c r="AI113" s="304"/>
      <c r="AJ113" s="304"/>
      <c r="AK113" s="64"/>
      <c r="AL113" s="121">
        <f t="shared" si="22"/>
        <v>0</v>
      </c>
      <c r="AM113" s="121">
        <f t="shared" si="17"/>
        <v>0</v>
      </c>
      <c r="AN113" s="121">
        <f t="shared" si="18"/>
        <v>17</v>
      </c>
      <c r="AO113" s="121">
        <f t="shared" si="19"/>
        <v>17</v>
      </c>
      <c r="AP113" s="304" t="str">
        <f t="shared" si="20"/>
        <v>中学女子走幅跳</v>
      </c>
      <c r="AQ113" s="304"/>
      <c r="AR113" s="304"/>
      <c r="AS113" s="304"/>
      <c r="AT113" s="304"/>
      <c r="AU113" s="304"/>
      <c r="AV113" s="304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</row>
    <row r="114" spans="2:62">
      <c r="B114" s="67"/>
      <c r="C114" s="68"/>
      <c r="D114" s="67"/>
      <c r="E114" s="67"/>
      <c r="F114" s="298" t="s">
        <v>474</v>
      </c>
      <c r="G114" s="299"/>
      <c r="H114" s="299"/>
      <c r="I114" s="299"/>
      <c r="J114" s="299"/>
      <c r="K114" s="299"/>
      <c r="L114" s="300"/>
      <c r="M114" s="64"/>
      <c r="N114" s="70"/>
      <c r="O114" s="72"/>
      <c r="P114" s="70"/>
      <c r="Q114" s="70"/>
      <c r="R114" s="301" t="s">
        <v>575</v>
      </c>
      <c r="S114" s="302"/>
      <c r="T114" s="302"/>
      <c r="U114" s="302"/>
      <c r="V114" s="302"/>
      <c r="W114" s="302"/>
      <c r="X114" s="303"/>
      <c r="Y114" s="64"/>
      <c r="Z114" s="121">
        <f t="shared" si="21"/>
        <v>0</v>
      </c>
      <c r="AA114" s="121">
        <f t="shared" si="23"/>
        <v>0</v>
      </c>
      <c r="AB114" s="121">
        <f t="shared" si="24"/>
        <v>17</v>
      </c>
      <c r="AC114" s="121">
        <f t="shared" si="25"/>
        <v>17</v>
      </c>
      <c r="AD114" s="304" t="str">
        <f t="shared" si="16"/>
        <v>中学男子3000m</v>
      </c>
      <c r="AE114" s="304"/>
      <c r="AF114" s="304"/>
      <c r="AG114" s="304"/>
      <c r="AH114" s="304"/>
      <c r="AI114" s="304"/>
      <c r="AJ114" s="304"/>
      <c r="AK114" s="64"/>
      <c r="AL114" s="121">
        <f t="shared" si="22"/>
        <v>0</v>
      </c>
      <c r="AM114" s="121">
        <f t="shared" si="17"/>
        <v>0</v>
      </c>
      <c r="AN114" s="121">
        <f t="shared" si="18"/>
        <v>17</v>
      </c>
      <c r="AO114" s="121">
        <f t="shared" si="19"/>
        <v>17</v>
      </c>
      <c r="AP114" s="304" t="str">
        <f t="shared" si="20"/>
        <v>中学女子三段跳</v>
      </c>
      <c r="AQ114" s="304"/>
      <c r="AR114" s="304"/>
      <c r="AS114" s="304"/>
      <c r="AT114" s="304"/>
      <c r="AU114" s="304"/>
      <c r="AV114" s="304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</row>
    <row r="115" spans="2:62">
      <c r="B115" s="67"/>
      <c r="C115" s="68"/>
      <c r="D115" s="67"/>
      <c r="E115" s="67"/>
      <c r="F115" s="298" t="s">
        <v>629</v>
      </c>
      <c r="G115" s="299"/>
      <c r="H115" s="299"/>
      <c r="I115" s="299"/>
      <c r="J115" s="299"/>
      <c r="K115" s="299"/>
      <c r="L115" s="300"/>
      <c r="M115" s="64"/>
      <c r="N115" s="70"/>
      <c r="O115" s="72"/>
      <c r="P115" s="70"/>
      <c r="Q115" s="70"/>
      <c r="R115" s="301" t="s">
        <v>576</v>
      </c>
      <c r="S115" s="302"/>
      <c r="T115" s="302"/>
      <c r="U115" s="302"/>
      <c r="V115" s="302"/>
      <c r="W115" s="302"/>
      <c r="X115" s="303"/>
      <c r="Y115" s="64"/>
      <c r="Z115" s="121">
        <f t="shared" si="21"/>
        <v>0</v>
      </c>
      <c r="AA115" s="121">
        <f t="shared" si="23"/>
        <v>0</v>
      </c>
      <c r="AB115" s="121">
        <f t="shared" si="24"/>
        <v>17</v>
      </c>
      <c r="AC115" s="121">
        <f t="shared" si="25"/>
        <v>17</v>
      </c>
      <c r="AD115" s="304" t="str">
        <f t="shared" si="16"/>
        <v>中学男子1年100mH(0.762m)</v>
      </c>
      <c r="AE115" s="304"/>
      <c r="AF115" s="304"/>
      <c r="AG115" s="304"/>
      <c r="AH115" s="304"/>
      <c r="AI115" s="304"/>
      <c r="AJ115" s="304"/>
      <c r="AK115" s="64"/>
      <c r="AL115" s="121">
        <f t="shared" si="22"/>
        <v>0</v>
      </c>
      <c r="AM115" s="121">
        <f t="shared" si="17"/>
        <v>0</v>
      </c>
      <c r="AN115" s="121">
        <f t="shared" si="18"/>
        <v>17</v>
      </c>
      <c r="AO115" s="121">
        <f t="shared" si="19"/>
        <v>17</v>
      </c>
      <c r="AP115" s="304" t="str">
        <f t="shared" si="20"/>
        <v>中学女子砲丸投(2.721kg)</v>
      </c>
      <c r="AQ115" s="304"/>
      <c r="AR115" s="304"/>
      <c r="AS115" s="304"/>
      <c r="AT115" s="304"/>
      <c r="AU115" s="304"/>
      <c r="AV115" s="304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</row>
    <row r="116" spans="2:62">
      <c r="B116" s="67"/>
      <c r="C116" s="68"/>
      <c r="D116" s="67"/>
      <c r="E116" s="67"/>
      <c r="F116" s="298" t="s">
        <v>475</v>
      </c>
      <c r="G116" s="299"/>
      <c r="H116" s="299"/>
      <c r="I116" s="299"/>
      <c r="J116" s="299"/>
      <c r="K116" s="299"/>
      <c r="L116" s="300"/>
      <c r="M116" s="64"/>
      <c r="N116" s="70"/>
      <c r="O116" s="72"/>
      <c r="P116" s="70"/>
      <c r="Q116" s="70"/>
      <c r="R116" s="301" t="s">
        <v>577</v>
      </c>
      <c r="S116" s="302"/>
      <c r="T116" s="302"/>
      <c r="U116" s="302"/>
      <c r="V116" s="302"/>
      <c r="W116" s="302"/>
      <c r="X116" s="303"/>
      <c r="Y116" s="64"/>
      <c r="Z116" s="121">
        <f t="shared" si="21"/>
        <v>0</v>
      </c>
      <c r="AA116" s="121">
        <f t="shared" si="23"/>
        <v>0</v>
      </c>
      <c r="AB116" s="121">
        <f t="shared" si="24"/>
        <v>17</v>
      </c>
      <c r="AC116" s="121">
        <f t="shared" si="25"/>
        <v>17</v>
      </c>
      <c r="AD116" s="304" t="str">
        <f t="shared" si="16"/>
        <v>中学男子110mH(0.914m)</v>
      </c>
      <c r="AE116" s="304"/>
      <c r="AF116" s="304"/>
      <c r="AG116" s="304"/>
      <c r="AH116" s="304"/>
      <c r="AI116" s="304"/>
      <c r="AJ116" s="304"/>
      <c r="AK116" s="64"/>
      <c r="AL116" s="121">
        <f t="shared" si="22"/>
        <v>0</v>
      </c>
      <c r="AM116" s="121">
        <f t="shared" si="17"/>
        <v>0</v>
      </c>
      <c r="AN116" s="121">
        <f t="shared" si="18"/>
        <v>17</v>
      </c>
      <c r="AO116" s="121">
        <f t="shared" si="19"/>
        <v>17</v>
      </c>
      <c r="AP116" s="304" t="str">
        <f t="shared" si="20"/>
        <v>中学女子円盤投(1.000kg)</v>
      </c>
      <c r="AQ116" s="304"/>
      <c r="AR116" s="304"/>
      <c r="AS116" s="304"/>
      <c r="AT116" s="304"/>
      <c r="AU116" s="304"/>
      <c r="AV116" s="304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</row>
    <row r="117" spans="2:62">
      <c r="B117" s="67"/>
      <c r="C117" s="68"/>
      <c r="D117" s="67"/>
      <c r="E117" s="67"/>
      <c r="F117" s="298" t="s">
        <v>476</v>
      </c>
      <c r="G117" s="299"/>
      <c r="H117" s="299"/>
      <c r="I117" s="299"/>
      <c r="J117" s="299"/>
      <c r="K117" s="299"/>
      <c r="L117" s="300"/>
      <c r="M117" s="64"/>
      <c r="N117" s="70"/>
      <c r="O117" s="72"/>
      <c r="P117" s="70"/>
      <c r="Q117" s="70"/>
      <c r="R117" s="301" t="s">
        <v>578</v>
      </c>
      <c r="S117" s="302"/>
      <c r="T117" s="302"/>
      <c r="U117" s="302"/>
      <c r="V117" s="302"/>
      <c r="W117" s="302"/>
      <c r="X117" s="303"/>
      <c r="Y117" s="64"/>
      <c r="Z117" s="121">
        <f t="shared" si="21"/>
        <v>0</v>
      </c>
      <c r="AA117" s="121">
        <f t="shared" si="23"/>
        <v>0</v>
      </c>
      <c r="AB117" s="121">
        <f t="shared" si="24"/>
        <v>17</v>
      </c>
      <c r="AC117" s="121">
        <f t="shared" si="25"/>
        <v>17</v>
      </c>
      <c r="AD117" s="304" t="str">
        <f t="shared" si="16"/>
        <v>中学男子4X100mR</v>
      </c>
      <c r="AE117" s="304"/>
      <c r="AF117" s="304"/>
      <c r="AG117" s="304"/>
      <c r="AH117" s="304"/>
      <c r="AI117" s="304"/>
      <c r="AJ117" s="304"/>
      <c r="AK117" s="64"/>
      <c r="AL117" s="121">
        <f t="shared" si="22"/>
        <v>0</v>
      </c>
      <c r="AM117" s="121">
        <f t="shared" si="17"/>
        <v>0</v>
      </c>
      <c r="AN117" s="121">
        <f t="shared" si="18"/>
        <v>17</v>
      </c>
      <c r="AO117" s="121">
        <f t="shared" si="19"/>
        <v>17</v>
      </c>
      <c r="AP117" s="304" t="str">
        <f t="shared" si="20"/>
        <v>中学女子ｼﾞｬﾍﾞﾘｯｸｽﾛｰ</v>
      </c>
      <c r="AQ117" s="304"/>
      <c r="AR117" s="304"/>
      <c r="AS117" s="304"/>
      <c r="AT117" s="304"/>
      <c r="AU117" s="304"/>
      <c r="AV117" s="304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</row>
    <row r="118" spans="2:62">
      <c r="B118" s="67"/>
      <c r="C118" s="68"/>
      <c r="D118" s="67"/>
      <c r="E118" s="67"/>
      <c r="F118" s="298" t="s">
        <v>477</v>
      </c>
      <c r="G118" s="299"/>
      <c r="H118" s="299"/>
      <c r="I118" s="299"/>
      <c r="J118" s="299"/>
      <c r="K118" s="299"/>
      <c r="L118" s="300"/>
      <c r="M118" s="64"/>
      <c r="N118" s="70"/>
      <c r="O118" s="72"/>
      <c r="P118" s="70"/>
      <c r="Q118" s="70"/>
      <c r="R118" s="301" t="s">
        <v>579</v>
      </c>
      <c r="S118" s="302"/>
      <c r="T118" s="302"/>
      <c r="U118" s="302"/>
      <c r="V118" s="302"/>
      <c r="W118" s="302"/>
      <c r="X118" s="303"/>
      <c r="Y118" s="64"/>
      <c r="Z118" s="121">
        <f t="shared" si="21"/>
        <v>0</v>
      </c>
      <c r="AA118" s="121">
        <f t="shared" si="23"/>
        <v>0</v>
      </c>
      <c r="AB118" s="121">
        <f t="shared" si="24"/>
        <v>17</v>
      </c>
      <c r="AC118" s="121">
        <f t="shared" si="25"/>
        <v>17</v>
      </c>
      <c r="AD118" s="304" t="str">
        <f t="shared" si="16"/>
        <v>中学男子4X200mR</v>
      </c>
      <c r="AE118" s="304"/>
      <c r="AF118" s="304"/>
      <c r="AG118" s="304"/>
      <c r="AH118" s="304"/>
      <c r="AI118" s="304"/>
      <c r="AJ118" s="304"/>
      <c r="AK118" s="64"/>
      <c r="AL118" s="121">
        <f t="shared" si="22"/>
        <v>0</v>
      </c>
      <c r="AM118" s="121">
        <f t="shared" si="17"/>
        <v>0</v>
      </c>
      <c r="AN118" s="121">
        <f t="shared" si="18"/>
        <v>17</v>
      </c>
      <c r="AO118" s="121">
        <f t="shared" si="19"/>
        <v>17</v>
      </c>
      <c r="AP118" s="304" t="str">
        <f t="shared" si="20"/>
        <v>中学女子四種競技</v>
      </c>
      <c r="AQ118" s="304"/>
      <c r="AR118" s="304"/>
      <c r="AS118" s="304"/>
      <c r="AT118" s="304"/>
      <c r="AU118" s="304"/>
      <c r="AV118" s="304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</row>
    <row r="119" spans="2:62">
      <c r="B119" s="67"/>
      <c r="C119" s="68"/>
      <c r="D119" s="67"/>
      <c r="E119" s="67"/>
      <c r="F119" s="298" t="s">
        <v>478</v>
      </c>
      <c r="G119" s="299"/>
      <c r="H119" s="299"/>
      <c r="I119" s="299"/>
      <c r="J119" s="299"/>
      <c r="K119" s="299"/>
      <c r="L119" s="300"/>
      <c r="M119" s="64"/>
      <c r="N119" s="72"/>
      <c r="O119" s="70"/>
      <c r="P119" s="70"/>
      <c r="Q119" s="70"/>
      <c r="R119" s="301" t="s">
        <v>646</v>
      </c>
      <c r="S119" s="302"/>
      <c r="T119" s="302"/>
      <c r="U119" s="302"/>
      <c r="V119" s="302"/>
      <c r="W119" s="302"/>
      <c r="X119" s="303"/>
      <c r="Y119" s="64"/>
      <c r="Z119" s="121">
        <f t="shared" si="21"/>
        <v>0</v>
      </c>
      <c r="AA119" s="121">
        <f t="shared" si="23"/>
        <v>0</v>
      </c>
      <c r="AB119" s="121">
        <f t="shared" si="24"/>
        <v>17</v>
      </c>
      <c r="AC119" s="121">
        <f t="shared" si="25"/>
        <v>17</v>
      </c>
      <c r="AD119" s="304" t="str">
        <f t="shared" si="16"/>
        <v>中学男子走高跳</v>
      </c>
      <c r="AE119" s="304"/>
      <c r="AF119" s="304"/>
      <c r="AG119" s="304"/>
      <c r="AH119" s="304"/>
      <c r="AI119" s="304"/>
      <c r="AJ119" s="304"/>
      <c r="AK119" s="64"/>
      <c r="AL119" s="121">
        <f t="shared" si="22"/>
        <v>0</v>
      </c>
      <c r="AM119" s="121">
        <f t="shared" si="17"/>
        <v>0</v>
      </c>
      <c r="AN119" s="121">
        <f t="shared" si="18"/>
        <v>17</v>
      </c>
      <c r="AO119" s="121">
        <f t="shared" si="19"/>
        <v>17</v>
      </c>
      <c r="AP119" s="304" t="str">
        <f t="shared" si="20"/>
        <v>小学女子1年60m</v>
      </c>
      <c r="AQ119" s="304"/>
      <c r="AR119" s="304"/>
      <c r="AS119" s="304"/>
      <c r="AT119" s="304"/>
      <c r="AU119" s="304"/>
      <c r="AV119" s="304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</row>
    <row r="120" spans="2:62">
      <c r="B120" s="67"/>
      <c r="C120" s="68"/>
      <c r="D120" s="67"/>
      <c r="E120" s="67"/>
      <c r="F120" s="298" t="s">
        <v>479</v>
      </c>
      <c r="G120" s="299"/>
      <c r="H120" s="299"/>
      <c r="I120" s="299"/>
      <c r="J120" s="299"/>
      <c r="K120" s="299"/>
      <c r="L120" s="300"/>
      <c r="M120" s="64"/>
      <c r="N120" s="72"/>
      <c r="O120" s="70"/>
      <c r="P120" s="70"/>
      <c r="Q120" s="70"/>
      <c r="R120" s="301" t="s">
        <v>647</v>
      </c>
      <c r="S120" s="302"/>
      <c r="T120" s="302"/>
      <c r="U120" s="302"/>
      <c r="V120" s="302"/>
      <c r="W120" s="302"/>
      <c r="X120" s="303"/>
      <c r="Y120" s="64"/>
      <c r="Z120" s="121">
        <f t="shared" si="21"/>
        <v>0</v>
      </c>
      <c r="AA120" s="121">
        <f t="shared" si="23"/>
        <v>0</v>
      </c>
      <c r="AB120" s="121">
        <f t="shared" si="24"/>
        <v>17</v>
      </c>
      <c r="AC120" s="121">
        <f t="shared" si="25"/>
        <v>17</v>
      </c>
      <c r="AD120" s="304" t="str">
        <f t="shared" ref="AD120:AD183" si="26">F120</f>
        <v>中学男子棒高跳</v>
      </c>
      <c r="AE120" s="304"/>
      <c r="AF120" s="304"/>
      <c r="AG120" s="304"/>
      <c r="AH120" s="304"/>
      <c r="AI120" s="304"/>
      <c r="AJ120" s="304"/>
      <c r="AK120" s="64"/>
      <c r="AL120" s="121">
        <f t="shared" si="22"/>
        <v>0</v>
      </c>
      <c r="AM120" s="121">
        <f t="shared" ref="AM120:AM183" si="27">IF(O120="",AM119,AM119+1)</f>
        <v>0</v>
      </c>
      <c r="AN120" s="121">
        <f t="shared" ref="AN120:AN183" si="28">IF(P120="",AN119,AN119+1)</f>
        <v>17</v>
      </c>
      <c r="AO120" s="121">
        <f t="shared" ref="AO120:AO183" si="29">IF(Q120="",AO119,AO119+1)</f>
        <v>17</v>
      </c>
      <c r="AP120" s="304" t="str">
        <f t="shared" ref="AP120:AP183" si="30">R120</f>
        <v>小学女子2年60m</v>
      </c>
      <c r="AQ120" s="304"/>
      <c r="AR120" s="304"/>
      <c r="AS120" s="304"/>
      <c r="AT120" s="304"/>
      <c r="AU120" s="304"/>
      <c r="AV120" s="304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</row>
    <row r="121" spans="2:62">
      <c r="B121" s="67"/>
      <c r="C121" s="68"/>
      <c r="D121" s="67"/>
      <c r="E121" s="67"/>
      <c r="F121" s="298" t="s">
        <v>480</v>
      </c>
      <c r="G121" s="299"/>
      <c r="H121" s="299"/>
      <c r="I121" s="299"/>
      <c r="J121" s="299"/>
      <c r="K121" s="299"/>
      <c r="L121" s="300"/>
      <c r="M121" s="64"/>
      <c r="N121" s="72"/>
      <c r="O121" s="70"/>
      <c r="P121" s="70"/>
      <c r="Q121" s="70"/>
      <c r="R121" s="301" t="s">
        <v>580</v>
      </c>
      <c r="S121" s="302"/>
      <c r="T121" s="302"/>
      <c r="U121" s="302"/>
      <c r="V121" s="302"/>
      <c r="W121" s="302"/>
      <c r="X121" s="303"/>
      <c r="Y121" s="64"/>
      <c r="Z121" s="121">
        <f t="shared" ref="Z121:Z184" si="31">IF(B121="",Z120,Z120+1)</f>
        <v>0</v>
      </c>
      <c r="AA121" s="121">
        <f t="shared" si="23"/>
        <v>0</v>
      </c>
      <c r="AB121" s="121">
        <f t="shared" si="24"/>
        <v>17</v>
      </c>
      <c r="AC121" s="121">
        <f t="shared" si="25"/>
        <v>17</v>
      </c>
      <c r="AD121" s="304" t="str">
        <f t="shared" si="26"/>
        <v>中学男子走幅跳</v>
      </c>
      <c r="AE121" s="304"/>
      <c r="AF121" s="304"/>
      <c r="AG121" s="304"/>
      <c r="AH121" s="304"/>
      <c r="AI121" s="304"/>
      <c r="AJ121" s="304"/>
      <c r="AK121" s="64"/>
      <c r="AL121" s="121">
        <f t="shared" ref="AL121:AL184" si="32">IF(N121="",AL120,AL120+1)</f>
        <v>0</v>
      </c>
      <c r="AM121" s="121">
        <f t="shared" si="27"/>
        <v>0</v>
      </c>
      <c r="AN121" s="121">
        <f t="shared" si="28"/>
        <v>17</v>
      </c>
      <c r="AO121" s="121">
        <f t="shared" si="29"/>
        <v>17</v>
      </c>
      <c r="AP121" s="304" t="str">
        <f t="shared" si="30"/>
        <v>小学女子6年100m</v>
      </c>
      <c r="AQ121" s="304"/>
      <c r="AR121" s="304"/>
      <c r="AS121" s="304"/>
      <c r="AT121" s="304"/>
      <c r="AU121" s="304"/>
      <c r="AV121" s="304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2:62">
      <c r="B122" s="67"/>
      <c r="C122" s="68"/>
      <c r="D122" s="67"/>
      <c r="E122" s="67"/>
      <c r="F122" s="298" t="s">
        <v>481</v>
      </c>
      <c r="G122" s="299"/>
      <c r="H122" s="299"/>
      <c r="I122" s="299"/>
      <c r="J122" s="299"/>
      <c r="K122" s="299"/>
      <c r="L122" s="300"/>
      <c r="M122" s="64"/>
      <c r="N122" s="72"/>
      <c r="O122" s="70"/>
      <c r="P122" s="70"/>
      <c r="Q122" s="70"/>
      <c r="R122" s="301" t="s">
        <v>581</v>
      </c>
      <c r="S122" s="302"/>
      <c r="T122" s="302"/>
      <c r="U122" s="302"/>
      <c r="V122" s="302"/>
      <c r="W122" s="302"/>
      <c r="X122" s="303"/>
      <c r="Y122" s="64"/>
      <c r="Z122" s="121">
        <f t="shared" si="31"/>
        <v>0</v>
      </c>
      <c r="AA122" s="121">
        <f t="shared" si="23"/>
        <v>0</v>
      </c>
      <c r="AB122" s="121">
        <f t="shared" si="24"/>
        <v>17</v>
      </c>
      <c r="AC122" s="121">
        <f t="shared" si="25"/>
        <v>17</v>
      </c>
      <c r="AD122" s="304" t="str">
        <f t="shared" si="26"/>
        <v>中学男子三段跳</v>
      </c>
      <c r="AE122" s="304"/>
      <c r="AF122" s="304"/>
      <c r="AG122" s="304"/>
      <c r="AH122" s="304"/>
      <c r="AI122" s="304"/>
      <c r="AJ122" s="304"/>
      <c r="AK122" s="64"/>
      <c r="AL122" s="121">
        <f t="shared" si="32"/>
        <v>0</v>
      </c>
      <c r="AM122" s="121">
        <f t="shared" si="27"/>
        <v>0</v>
      </c>
      <c r="AN122" s="121">
        <f t="shared" si="28"/>
        <v>17</v>
      </c>
      <c r="AO122" s="121">
        <f t="shared" si="29"/>
        <v>17</v>
      </c>
      <c r="AP122" s="304" t="str">
        <f t="shared" si="30"/>
        <v>小学女子5年100m</v>
      </c>
      <c r="AQ122" s="304"/>
      <c r="AR122" s="304"/>
      <c r="AS122" s="304"/>
      <c r="AT122" s="304"/>
      <c r="AU122" s="304"/>
      <c r="AV122" s="304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</row>
    <row r="123" spans="2:62">
      <c r="B123" s="67"/>
      <c r="C123" s="68"/>
      <c r="D123" s="67"/>
      <c r="E123" s="67"/>
      <c r="F123" s="298" t="s">
        <v>630</v>
      </c>
      <c r="G123" s="299"/>
      <c r="H123" s="299"/>
      <c r="I123" s="299"/>
      <c r="J123" s="299"/>
      <c r="K123" s="299"/>
      <c r="L123" s="300"/>
      <c r="M123" s="64"/>
      <c r="N123" s="72"/>
      <c r="O123" s="70"/>
      <c r="P123" s="70"/>
      <c r="Q123" s="70"/>
      <c r="R123" s="301" t="s">
        <v>582</v>
      </c>
      <c r="S123" s="302"/>
      <c r="T123" s="302"/>
      <c r="U123" s="302"/>
      <c r="V123" s="302"/>
      <c r="W123" s="302"/>
      <c r="X123" s="303"/>
      <c r="Y123" s="64"/>
      <c r="Z123" s="121">
        <f t="shared" si="31"/>
        <v>0</v>
      </c>
      <c r="AA123" s="121">
        <f t="shared" si="23"/>
        <v>0</v>
      </c>
      <c r="AB123" s="121">
        <f t="shared" si="24"/>
        <v>17</v>
      </c>
      <c r="AC123" s="121">
        <f t="shared" si="25"/>
        <v>17</v>
      </c>
      <c r="AD123" s="304" t="str">
        <f t="shared" si="26"/>
        <v>中学男子1年砲丸投(2.721kg)</v>
      </c>
      <c r="AE123" s="304"/>
      <c r="AF123" s="304"/>
      <c r="AG123" s="304"/>
      <c r="AH123" s="304"/>
      <c r="AI123" s="304"/>
      <c r="AJ123" s="304"/>
      <c r="AK123" s="64"/>
      <c r="AL123" s="121">
        <f t="shared" si="32"/>
        <v>0</v>
      </c>
      <c r="AM123" s="121">
        <f t="shared" si="27"/>
        <v>0</v>
      </c>
      <c r="AN123" s="121">
        <f t="shared" si="28"/>
        <v>17</v>
      </c>
      <c r="AO123" s="121">
        <f t="shared" si="29"/>
        <v>17</v>
      </c>
      <c r="AP123" s="304" t="str">
        <f t="shared" si="30"/>
        <v>小学女子4年100m</v>
      </c>
      <c r="AQ123" s="304"/>
      <c r="AR123" s="304"/>
      <c r="AS123" s="304"/>
      <c r="AT123" s="304"/>
      <c r="AU123" s="304"/>
      <c r="AV123" s="304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</row>
    <row r="124" spans="2:62">
      <c r="B124" s="67"/>
      <c r="C124" s="68"/>
      <c r="D124" s="67"/>
      <c r="E124" s="67"/>
      <c r="F124" s="298" t="s">
        <v>631</v>
      </c>
      <c r="G124" s="299"/>
      <c r="H124" s="299"/>
      <c r="I124" s="299"/>
      <c r="J124" s="299"/>
      <c r="K124" s="299"/>
      <c r="L124" s="300"/>
      <c r="M124" s="64"/>
      <c r="N124" s="72"/>
      <c r="O124" s="70"/>
      <c r="P124" s="70"/>
      <c r="Q124" s="70"/>
      <c r="R124" s="301" t="s">
        <v>648</v>
      </c>
      <c r="S124" s="302"/>
      <c r="T124" s="302"/>
      <c r="U124" s="302"/>
      <c r="V124" s="302"/>
      <c r="W124" s="302"/>
      <c r="X124" s="303"/>
      <c r="Y124" s="64"/>
      <c r="Z124" s="121">
        <f t="shared" si="31"/>
        <v>0</v>
      </c>
      <c r="AA124" s="121">
        <f t="shared" si="23"/>
        <v>0</v>
      </c>
      <c r="AB124" s="121">
        <f t="shared" si="24"/>
        <v>17</v>
      </c>
      <c r="AC124" s="121">
        <f t="shared" si="25"/>
        <v>17</v>
      </c>
      <c r="AD124" s="304" t="str">
        <f t="shared" si="26"/>
        <v>中学男子1年砲丸投(4.000kg)</v>
      </c>
      <c r="AE124" s="304"/>
      <c r="AF124" s="304"/>
      <c r="AG124" s="304"/>
      <c r="AH124" s="304"/>
      <c r="AI124" s="304"/>
      <c r="AJ124" s="304"/>
      <c r="AK124" s="64"/>
      <c r="AL124" s="121">
        <f t="shared" si="32"/>
        <v>0</v>
      </c>
      <c r="AM124" s="121">
        <f t="shared" si="27"/>
        <v>0</v>
      </c>
      <c r="AN124" s="121">
        <f t="shared" si="28"/>
        <v>17</v>
      </c>
      <c r="AO124" s="121">
        <f t="shared" si="29"/>
        <v>17</v>
      </c>
      <c r="AP124" s="304" t="str">
        <f t="shared" si="30"/>
        <v>小学女子3年100m</v>
      </c>
      <c r="AQ124" s="304"/>
      <c r="AR124" s="304"/>
      <c r="AS124" s="304"/>
      <c r="AT124" s="304"/>
      <c r="AU124" s="304"/>
      <c r="AV124" s="304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</row>
    <row r="125" spans="2:62">
      <c r="B125" s="67"/>
      <c r="C125" s="68"/>
      <c r="D125" s="67"/>
      <c r="E125" s="67"/>
      <c r="F125" s="298" t="s">
        <v>482</v>
      </c>
      <c r="G125" s="299"/>
      <c r="H125" s="299"/>
      <c r="I125" s="299"/>
      <c r="J125" s="299"/>
      <c r="K125" s="299"/>
      <c r="L125" s="300"/>
      <c r="M125" s="64"/>
      <c r="N125" s="72"/>
      <c r="O125" s="70"/>
      <c r="P125" s="70"/>
      <c r="Q125" s="70"/>
      <c r="R125" s="301" t="s">
        <v>649</v>
      </c>
      <c r="S125" s="302"/>
      <c r="T125" s="302"/>
      <c r="U125" s="302"/>
      <c r="V125" s="302"/>
      <c r="W125" s="302"/>
      <c r="X125" s="303"/>
      <c r="Y125" s="64"/>
      <c r="Z125" s="121">
        <f t="shared" si="31"/>
        <v>0</v>
      </c>
      <c r="AA125" s="121">
        <f t="shared" si="23"/>
        <v>0</v>
      </c>
      <c r="AB125" s="121">
        <f t="shared" si="24"/>
        <v>17</v>
      </c>
      <c r="AC125" s="121">
        <f t="shared" si="25"/>
        <v>17</v>
      </c>
      <c r="AD125" s="304" t="str">
        <f t="shared" si="26"/>
        <v>中学男子砲丸投(5.000kg)</v>
      </c>
      <c r="AE125" s="304"/>
      <c r="AF125" s="304"/>
      <c r="AG125" s="304"/>
      <c r="AH125" s="304"/>
      <c r="AI125" s="304"/>
      <c r="AJ125" s="304"/>
      <c r="AK125" s="64"/>
      <c r="AL125" s="121">
        <f t="shared" si="32"/>
        <v>0</v>
      </c>
      <c r="AM125" s="121">
        <f t="shared" si="27"/>
        <v>0</v>
      </c>
      <c r="AN125" s="121">
        <f t="shared" si="28"/>
        <v>17</v>
      </c>
      <c r="AO125" s="121">
        <f t="shared" si="29"/>
        <v>17</v>
      </c>
      <c r="AP125" s="304" t="str">
        <f t="shared" si="30"/>
        <v>小学女子2年100m</v>
      </c>
      <c r="AQ125" s="304"/>
      <c r="AR125" s="304"/>
      <c r="AS125" s="304"/>
      <c r="AT125" s="304"/>
      <c r="AU125" s="304"/>
      <c r="AV125" s="304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</row>
    <row r="126" spans="2:62">
      <c r="B126" s="67"/>
      <c r="C126" s="68"/>
      <c r="D126" s="67"/>
      <c r="E126" s="67"/>
      <c r="F126" s="298" t="s">
        <v>483</v>
      </c>
      <c r="G126" s="299"/>
      <c r="H126" s="299"/>
      <c r="I126" s="299"/>
      <c r="J126" s="299"/>
      <c r="K126" s="299"/>
      <c r="L126" s="300"/>
      <c r="M126" s="64"/>
      <c r="N126" s="72"/>
      <c r="O126" s="70"/>
      <c r="P126" s="70"/>
      <c r="Q126" s="70"/>
      <c r="R126" s="301" t="s">
        <v>650</v>
      </c>
      <c r="S126" s="302"/>
      <c r="T126" s="302"/>
      <c r="U126" s="302"/>
      <c r="V126" s="302"/>
      <c r="W126" s="302"/>
      <c r="X126" s="303"/>
      <c r="Y126" s="64"/>
      <c r="Z126" s="121">
        <f t="shared" si="31"/>
        <v>0</v>
      </c>
      <c r="AA126" s="121">
        <f t="shared" si="23"/>
        <v>0</v>
      </c>
      <c r="AB126" s="121">
        <f t="shared" si="24"/>
        <v>17</v>
      </c>
      <c r="AC126" s="121">
        <f t="shared" si="25"/>
        <v>17</v>
      </c>
      <c r="AD126" s="304" t="str">
        <f t="shared" si="26"/>
        <v>中学男子円盤投(1.500kg)</v>
      </c>
      <c r="AE126" s="304"/>
      <c r="AF126" s="304"/>
      <c r="AG126" s="304"/>
      <c r="AH126" s="304"/>
      <c r="AI126" s="304"/>
      <c r="AJ126" s="304"/>
      <c r="AK126" s="64"/>
      <c r="AL126" s="121">
        <f t="shared" si="32"/>
        <v>0</v>
      </c>
      <c r="AM126" s="121">
        <f t="shared" si="27"/>
        <v>0</v>
      </c>
      <c r="AN126" s="121">
        <f t="shared" si="28"/>
        <v>17</v>
      </c>
      <c r="AO126" s="121">
        <f t="shared" si="29"/>
        <v>17</v>
      </c>
      <c r="AP126" s="304" t="str">
        <f t="shared" si="30"/>
        <v>小学女子1年100m</v>
      </c>
      <c r="AQ126" s="304"/>
      <c r="AR126" s="304"/>
      <c r="AS126" s="304"/>
      <c r="AT126" s="304"/>
      <c r="AU126" s="304"/>
      <c r="AV126" s="304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</row>
    <row r="127" spans="2:62">
      <c r="B127" s="67"/>
      <c r="C127" s="68"/>
      <c r="D127" s="67"/>
      <c r="E127" s="67"/>
      <c r="F127" s="298" t="s">
        <v>484</v>
      </c>
      <c r="G127" s="299"/>
      <c r="H127" s="299"/>
      <c r="I127" s="299"/>
      <c r="J127" s="299"/>
      <c r="K127" s="299"/>
      <c r="L127" s="300"/>
      <c r="M127" s="64"/>
      <c r="N127" s="72"/>
      <c r="O127" s="70"/>
      <c r="P127" s="70"/>
      <c r="Q127" s="70"/>
      <c r="R127" s="301" t="s">
        <v>583</v>
      </c>
      <c r="S127" s="302"/>
      <c r="T127" s="302"/>
      <c r="U127" s="302"/>
      <c r="V127" s="302"/>
      <c r="W127" s="302"/>
      <c r="X127" s="303"/>
      <c r="Y127" s="64"/>
      <c r="Z127" s="121">
        <f t="shared" si="31"/>
        <v>0</v>
      </c>
      <c r="AA127" s="121">
        <f t="shared" si="23"/>
        <v>0</v>
      </c>
      <c r="AB127" s="121">
        <f t="shared" si="24"/>
        <v>17</v>
      </c>
      <c r="AC127" s="121">
        <f t="shared" si="25"/>
        <v>17</v>
      </c>
      <c r="AD127" s="304" t="str">
        <f t="shared" si="26"/>
        <v>中学男子ｼﾞｬﾍﾞﾘｯｸｽﾛｰ</v>
      </c>
      <c r="AE127" s="304"/>
      <c r="AF127" s="304"/>
      <c r="AG127" s="304"/>
      <c r="AH127" s="304"/>
      <c r="AI127" s="304"/>
      <c r="AJ127" s="304"/>
      <c r="AK127" s="64"/>
      <c r="AL127" s="121">
        <f t="shared" si="32"/>
        <v>0</v>
      </c>
      <c r="AM127" s="121">
        <f t="shared" si="27"/>
        <v>0</v>
      </c>
      <c r="AN127" s="121">
        <f t="shared" si="28"/>
        <v>17</v>
      </c>
      <c r="AO127" s="121">
        <f t="shared" si="29"/>
        <v>17</v>
      </c>
      <c r="AP127" s="304" t="str">
        <f t="shared" si="30"/>
        <v>小学女子100m</v>
      </c>
      <c r="AQ127" s="304"/>
      <c r="AR127" s="304"/>
      <c r="AS127" s="304"/>
      <c r="AT127" s="304"/>
      <c r="AU127" s="304"/>
      <c r="AV127" s="304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</row>
    <row r="128" spans="2:62">
      <c r="B128" s="67"/>
      <c r="C128" s="68"/>
      <c r="D128" s="67"/>
      <c r="E128" s="67"/>
      <c r="F128" s="298" t="s">
        <v>485</v>
      </c>
      <c r="G128" s="299"/>
      <c r="H128" s="299"/>
      <c r="I128" s="299"/>
      <c r="J128" s="299"/>
      <c r="K128" s="299"/>
      <c r="L128" s="300"/>
      <c r="M128" s="61"/>
      <c r="N128" s="72"/>
      <c r="O128" s="127"/>
      <c r="P128" s="127"/>
      <c r="Q128" s="127"/>
      <c r="R128" s="301" t="s">
        <v>584</v>
      </c>
      <c r="S128" s="302"/>
      <c r="T128" s="302"/>
      <c r="U128" s="302"/>
      <c r="V128" s="302"/>
      <c r="W128" s="302"/>
      <c r="X128" s="303"/>
      <c r="Y128" s="61"/>
      <c r="Z128" s="121">
        <f t="shared" si="31"/>
        <v>0</v>
      </c>
      <c r="AA128" s="122">
        <f t="shared" si="23"/>
        <v>0</v>
      </c>
      <c r="AB128" s="122">
        <f t="shared" si="24"/>
        <v>17</v>
      </c>
      <c r="AC128" s="122">
        <f t="shared" si="25"/>
        <v>17</v>
      </c>
      <c r="AD128" s="304" t="str">
        <f t="shared" si="26"/>
        <v>中学男子四種競技</v>
      </c>
      <c r="AE128" s="304"/>
      <c r="AF128" s="304"/>
      <c r="AG128" s="304"/>
      <c r="AH128" s="304"/>
      <c r="AI128" s="304"/>
      <c r="AJ128" s="304"/>
      <c r="AK128" s="123"/>
      <c r="AL128" s="121">
        <f t="shared" si="32"/>
        <v>0</v>
      </c>
      <c r="AM128" s="122">
        <f t="shared" si="27"/>
        <v>0</v>
      </c>
      <c r="AN128" s="122">
        <f t="shared" si="28"/>
        <v>17</v>
      </c>
      <c r="AO128" s="122">
        <f t="shared" si="29"/>
        <v>17</v>
      </c>
      <c r="AP128" s="304" t="str">
        <f t="shared" si="30"/>
        <v>小学女子6年800m</v>
      </c>
      <c r="AQ128" s="304"/>
      <c r="AR128" s="304"/>
      <c r="AS128" s="304"/>
      <c r="AT128" s="304"/>
      <c r="AU128" s="304"/>
      <c r="AV128" s="304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</row>
    <row r="129" spans="2:62">
      <c r="B129" s="68"/>
      <c r="C129" s="125"/>
      <c r="D129" s="125"/>
      <c r="E129" s="125"/>
      <c r="F129" s="298" t="s">
        <v>644</v>
      </c>
      <c r="G129" s="299"/>
      <c r="H129" s="299"/>
      <c r="I129" s="299"/>
      <c r="J129" s="299"/>
      <c r="K129" s="299"/>
      <c r="L129" s="300"/>
      <c r="M129" s="61"/>
      <c r="N129" s="72"/>
      <c r="O129" s="127"/>
      <c r="P129" s="127"/>
      <c r="Q129" s="127"/>
      <c r="R129" s="301" t="s">
        <v>585</v>
      </c>
      <c r="S129" s="302"/>
      <c r="T129" s="302"/>
      <c r="U129" s="302"/>
      <c r="V129" s="302"/>
      <c r="W129" s="302"/>
      <c r="X129" s="303"/>
      <c r="Y129" s="61"/>
      <c r="Z129" s="121">
        <f t="shared" si="31"/>
        <v>0</v>
      </c>
      <c r="AA129" s="122">
        <f t="shared" si="23"/>
        <v>0</v>
      </c>
      <c r="AB129" s="122">
        <f t="shared" si="24"/>
        <v>17</v>
      </c>
      <c r="AC129" s="122">
        <f t="shared" si="25"/>
        <v>17</v>
      </c>
      <c r="AD129" s="304" t="str">
        <f t="shared" si="26"/>
        <v>小学男子1年60m</v>
      </c>
      <c r="AE129" s="304"/>
      <c r="AF129" s="304"/>
      <c r="AG129" s="304"/>
      <c r="AH129" s="304"/>
      <c r="AI129" s="304"/>
      <c r="AJ129" s="304"/>
      <c r="AK129" s="123"/>
      <c r="AL129" s="121">
        <f t="shared" si="32"/>
        <v>0</v>
      </c>
      <c r="AM129" s="122">
        <f t="shared" si="27"/>
        <v>0</v>
      </c>
      <c r="AN129" s="122">
        <f t="shared" si="28"/>
        <v>17</v>
      </c>
      <c r="AO129" s="122">
        <f t="shared" si="29"/>
        <v>17</v>
      </c>
      <c r="AP129" s="304" t="str">
        <f t="shared" si="30"/>
        <v>小学女子5年800m</v>
      </c>
      <c r="AQ129" s="304"/>
      <c r="AR129" s="304"/>
      <c r="AS129" s="304"/>
      <c r="AT129" s="304"/>
      <c r="AU129" s="304"/>
      <c r="AV129" s="304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2:62">
      <c r="B130" s="68"/>
      <c r="C130" s="125"/>
      <c r="D130" s="125"/>
      <c r="E130" s="125"/>
      <c r="F130" s="298" t="s">
        <v>645</v>
      </c>
      <c r="G130" s="299"/>
      <c r="H130" s="299"/>
      <c r="I130" s="299"/>
      <c r="J130" s="299"/>
      <c r="K130" s="299"/>
      <c r="L130" s="300"/>
      <c r="M130" s="61"/>
      <c r="N130" s="72"/>
      <c r="O130" s="127"/>
      <c r="P130" s="127"/>
      <c r="Q130" s="127"/>
      <c r="R130" s="301" t="s">
        <v>586</v>
      </c>
      <c r="S130" s="302"/>
      <c r="T130" s="302"/>
      <c r="U130" s="302"/>
      <c r="V130" s="302"/>
      <c r="W130" s="302"/>
      <c r="X130" s="303"/>
      <c r="Y130" s="61"/>
      <c r="Z130" s="121">
        <f t="shared" si="31"/>
        <v>0</v>
      </c>
      <c r="AA130" s="122">
        <f t="shared" si="23"/>
        <v>0</v>
      </c>
      <c r="AB130" s="122">
        <f t="shared" si="24"/>
        <v>17</v>
      </c>
      <c r="AC130" s="122">
        <f t="shared" si="25"/>
        <v>17</v>
      </c>
      <c r="AD130" s="304" t="str">
        <f t="shared" si="26"/>
        <v>小学男子2年60m</v>
      </c>
      <c r="AE130" s="304"/>
      <c r="AF130" s="304"/>
      <c r="AG130" s="304"/>
      <c r="AH130" s="304"/>
      <c r="AI130" s="304"/>
      <c r="AJ130" s="304"/>
      <c r="AK130" s="123"/>
      <c r="AL130" s="121">
        <f t="shared" si="32"/>
        <v>0</v>
      </c>
      <c r="AM130" s="122">
        <f t="shared" si="27"/>
        <v>0</v>
      </c>
      <c r="AN130" s="122">
        <f t="shared" si="28"/>
        <v>17</v>
      </c>
      <c r="AO130" s="122">
        <f t="shared" si="29"/>
        <v>17</v>
      </c>
      <c r="AP130" s="304" t="str">
        <f t="shared" si="30"/>
        <v>小学女子4年800m</v>
      </c>
      <c r="AQ130" s="304"/>
      <c r="AR130" s="304"/>
      <c r="AS130" s="304"/>
      <c r="AT130" s="304"/>
      <c r="AU130" s="304"/>
      <c r="AV130" s="304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2:62">
      <c r="B131" s="68"/>
      <c r="C131" s="125"/>
      <c r="D131" s="125"/>
      <c r="E131" s="125"/>
      <c r="F131" s="298" t="s">
        <v>486</v>
      </c>
      <c r="G131" s="299"/>
      <c r="H131" s="299"/>
      <c r="I131" s="299"/>
      <c r="J131" s="299"/>
      <c r="K131" s="299"/>
      <c r="L131" s="300"/>
      <c r="M131" s="61"/>
      <c r="N131" s="72"/>
      <c r="O131" s="127"/>
      <c r="P131" s="127"/>
      <c r="Q131" s="127"/>
      <c r="R131" s="301" t="s">
        <v>587</v>
      </c>
      <c r="S131" s="302"/>
      <c r="T131" s="302"/>
      <c r="U131" s="302"/>
      <c r="V131" s="302"/>
      <c r="W131" s="302"/>
      <c r="X131" s="303"/>
      <c r="Y131" s="61"/>
      <c r="Z131" s="121">
        <f t="shared" si="31"/>
        <v>0</v>
      </c>
      <c r="AA131" s="122">
        <f t="shared" si="23"/>
        <v>0</v>
      </c>
      <c r="AB131" s="122">
        <f t="shared" si="24"/>
        <v>17</v>
      </c>
      <c r="AC131" s="122">
        <f t="shared" si="25"/>
        <v>17</v>
      </c>
      <c r="AD131" s="304" t="str">
        <f t="shared" si="26"/>
        <v>小学男子100m</v>
      </c>
      <c r="AE131" s="304"/>
      <c r="AF131" s="304"/>
      <c r="AG131" s="304"/>
      <c r="AH131" s="304"/>
      <c r="AI131" s="304"/>
      <c r="AJ131" s="304"/>
      <c r="AK131" s="123"/>
      <c r="AL131" s="121">
        <f t="shared" si="32"/>
        <v>0</v>
      </c>
      <c r="AM131" s="122">
        <f t="shared" si="27"/>
        <v>0</v>
      </c>
      <c r="AN131" s="122">
        <f t="shared" si="28"/>
        <v>17</v>
      </c>
      <c r="AO131" s="122">
        <f t="shared" si="29"/>
        <v>17</v>
      </c>
      <c r="AP131" s="304" t="str">
        <f t="shared" si="30"/>
        <v>小学女子3年800m</v>
      </c>
      <c r="AQ131" s="304"/>
      <c r="AR131" s="304"/>
      <c r="AS131" s="304"/>
      <c r="AT131" s="304"/>
      <c r="AU131" s="304"/>
      <c r="AV131" s="304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</row>
    <row r="132" spans="2:62">
      <c r="B132" s="68"/>
      <c r="C132" s="125"/>
      <c r="D132" s="125"/>
      <c r="E132" s="125"/>
      <c r="F132" s="298" t="s">
        <v>487</v>
      </c>
      <c r="G132" s="299"/>
      <c r="H132" s="299"/>
      <c r="I132" s="299"/>
      <c r="J132" s="299"/>
      <c r="K132" s="299"/>
      <c r="L132" s="300"/>
      <c r="M132" s="61"/>
      <c r="N132" s="72"/>
      <c r="O132" s="127"/>
      <c r="P132" s="127"/>
      <c r="Q132" s="127"/>
      <c r="R132" s="301" t="s">
        <v>588</v>
      </c>
      <c r="S132" s="302"/>
      <c r="T132" s="302"/>
      <c r="U132" s="302"/>
      <c r="V132" s="302"/>
      <c r="W132" s="302"/>
      <c r="X132" s="303"/>
      <c r="Y132" s="61"/>
      <c r="Z132" s="121">
        <f t="shared" si="31"/>
        <v>0</v>
      </c>
      <c r="AA132" s="122">
        <f t="shared" si="23"/>
        <v>0</v>
      </c>
      <c r="AB132" s="122">
        <f t="shared" si="24"/>
        <v>17</v>
      </c>
      <c r="AC132" s="122">
        <f t="shared" si="25"/>
        <v>17</v>
      </c>
      <c r="AD132" s="304" t="str">
        <f t="shared" si="26"/>
        <v>小学男子1年100m</v>
      </c>
      <c r="AE132" s="304"/>
      <c r="AF132" s="304"/>
      <c r="AG132" s="304"/>
      <c r="AH132" s="304"/>
      <c r="AI132" s="304"/>
      <c r="AJ132" s="304"/>
      <c r="AK132" s="123"/>
      <c r="AL132" s="121">
        <f t="shared" si="32"/>
        <v>0</v>
      </c>
      <c r="AM132" s="122">
        <f t="shared" si="27"/>
        <v>0</v>
      </c>
      <c r="AN132" s="122">
        <f t="shared" si="28"/>
        <v>17</v>
      </c>
      <c r="AO132" s="122">
        <f t="shared" si="29"/>
        <v>17</v>
      </c>
      <c r="AP132" s="304" t="str">
        <f t="shared" si="30"/>
        <v>小学女子2年800m</v>
      </c>
      <c r="AQ132" s="304"/>
      <c r="AR132" s="304"/>
      <c r="AS132" s="304"/>
      <c r="AT132" s="304"/>
      <c r="AU132" s="304"/>
      <c r="AV132" s="304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</row>
    <row r="133" spans="2:62">
      <c r="B133" s="68"/>
      <c r="C133" s="125"/>
      <c r="D133" s="125"/>
      <c r="E133" s="125"/>
      <c r="F133" s="298" t="s">
        <v>488</v>
      </c>
      <c r="G133" s="299"/>
      <c r="H133" s="299"/>
      <c r="I133" s="299"/>
      <c r="J133" s="299"/>
      <c r="K133" s="299"/>
      <c r="L133" s="300"/>
      <c r="M133" s="61"/>
      <c r="N133" s="72"/>
      <c r="O133" s="127"/>
      <c r="P133" s="127"/>
      <c r="Q133" s="127"/>
      <c r="R133" s="301" t="s">
        <v>589</v>
      </c>
      <c r="S133" s="302"/>
      <c r="T133" s="302"/>
      <c r="U133" s="302"/>
      <c r="V133" s="302"/>
      <c r="W133" s="302"/>
      <c r="X133" s="303"/>
      <c r="Y133" s="61"/>
      <c r="Z133" s="121">
        <f t="shared" si="31"/>
        <v>0</v>
      </c>
      <c r="AA133" s="122">
        <f t="shared" si="23"/>
        <v>0</v>
      </c>
      <c r="AB133" s="122">
        <f t="shared" si="24"/>
        <v>17</v>
      </c>
      <c r="AC133" s="122">
        <f t="shared" si="25"/>
        <v>17</v>
      </c>
      <c r="AD133" s="304" t="str">
        <f t="shared" si="26"/>
        <v>小学男子6年100m</v>
      </c>
      <c r="AE133" s="304"/>
      <c r="AF133" s="304"/>
      <c r="AG133" s="304"/>
      <c r="AH133" s="304"/>
      <c r="AI133" s="304"/>
      <c r="AJ133" s="304"/>
      <c r="AK133" s="123"/>
      <c r="AL133" s="121">
        <f t="shared" si="32"/>
        <v>0</v>
      </c>
      <c r="AM133" s="122">
        <f t="shared" si="27"/>
        <v>0</v>
      </c>
      <c r="AN133" s="122">
        <f t="shared" si="28"/>
        <v>17</v>
      </c>
      <c r="AO133" s="122">
        <f t="shared" si="29"/>
        <v>17</v>
      </c>
      <c r="AP133" s="304" t="str">
        <f t="shared" si="30"/>
        <v>小学女子800m</v>
      </c>
      <c r="AQ133" s="304"/>
      <c r="AR133" s="304"/>
      <c r="AS133" s="304"/>
      <c r="AT133" s="304"/>
      <c r="AU133" s="304"/>
      <c r="AV133" s="304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</row>
    <row r="134" spans="2:62">
      <c r="B134" s="68"/>
      <c r="C134" s="125"/>
      <c r="D134" s="125"/>
      <c r="E134" s="125"/>
      <c r="F134" s="298" t="s">
        <v>489</v>
      </c>
      <c r="G134" s="299"/>
      <c r="H134" s="299"/>
      <c r="I134" s="299"/>
      <c r="J134" s="299"/>
      <c r="K134" s="299"/>
      <c r="L134" s="300"/>
      <c r="M134" s="61"/>
      <c r="N134" s="72"/>
      <c r="O134" s="127"/>
      <c r="P134" s="127"/>
      <c r="Q134" s="127"/>
      <c r="R134" s="301" t="s">
        <v>590</v>
      </c>
      <c r="S134" s="302"/>
      <c r="T134" s="302"/>
      <c r="U134" s="302"/>
      <c r="V134" s="302"/>
      <c r="W134" s="302"/>
      <c r="X134" s="303"/>
      <c r="Y134" s="61"/>
      <c r="Z134" s="121">
        <f t="shared" si="31"/>
        <v>0</v>
      </c>
      <c r="AA134" s="122">
        <f t="shared" si="23"/>
        <v>0</v>
      </c>
      <c r="AB134" s="122">
        <f t="shared" si="24"/>
        <v>17</v>
      </c>
      <c r="AC134" s="122">
        <f t="shared" si="25"/>
        <v>17</v>
      </c>
      <c r="AD134" s="304" t="str">
        <f t="shared" si="26"/>
        <v>小学男子5年100m</v>
      </c>
      <c r="AE134" s="304"/>
      <c r="AF134" s="304"/>
      <c r="AG134" s="304"/>
      <c r="AH134" s="304"/>
      <c r="AI134" s="304"/>
      <c r="AJ134" s="304"/>
      <c r="AK134" s="123"/>
      <c r="AL134" s="121">
        <f t="shared" si="32"/>
        <v>0</v>
      </c>
      <c r="AM134" s="122">
        <f t="shared" si="27"/>
        <v>0</v>
      </c>
      <c r="AN134" s="122">
        <f t="shared" si="28"/>
        <v>17</v>
      </c>
      <c r="AO134" s="122">
        <f t="shared" si="29"/>
        <v>17</v>
      </c>
      <c r="AP134" s="304" t="str">
        <f t="shared" si="30"/>
        <v>小学女子6年80mH</v>
      </c>
      <c r="AQ134" s="304"/>
      <c r="AR134" s="304"/>
      <c r="AS134" s="304"/>
      <c r="AT134" s="304"/>
      <c r="AU134" s="304"/>
      <c r="AV134" s="304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</row>
    <row r="135" spans="2:62">
      <c r="B135" s="68"/>
      <c r="C135" s="125"/>
      <c r="D135" s="125"/>
      <c r="E135" s="125"/>
      <c r="F135" s="298" t="s">
        <v>490</v>
      </c>
      <c r="G135" s="299"/>
      <c r="H135" s="299"/>
      <c r="I135" s="299"/>
      <c r="J135" s="299"/>
      <c r="K135" s="299"/>
      <c r="L135" s="300"/>
      <c r="M135" s="61"/>
      <c r="N135" s="72"/>
      <c r="O135" s="127"/>
      <c r="P135" s="127"/>
      <c r="Q135" s="127"/>
      <c r="R135" s="301" t="s">
        <v>591</v>
      </c>
      <c r="S135" s="302"/>
      <c r="T135" s="302"/>
      <c r="U135" s="302"/>
      <c r="V135" s="302"/>
      <c r="W135" s="302"/>
      <c r="X135" s="303"/>
      <c r="Y135" s="61"/>
      <c r="Z135" s="121">
        <f t="shared" si="31"/>
        <v>0</v>
      </c>
      <c r="AA135" s="122">
        <f t="shared" si="23"/>
        <v>0</v>
      </c>
      <c r="AB135" s="122">
        <f t="shared" si="24"/>
        <v>17</v>
      </c>
      <c r="AC135" s="122">
        <f t="shared" si="25"/>
        <v>17</v>
      </c>
      <c r="AD135" s="304" t="str">
        <f t="shared" si="26"/>
        <v>小学男子4年100m</v>
      </c>
      <c r="AE135" s="304"/>
      <c r="AF135" s="304"/>
      <c r="AG135" s="304"/>
      <c r="AH135" s="304"/>
      <c r="AI135" s="304"/>
      <c r="AJ135" s="304"/>
      <c r="AK135" s="123"/>
      <c r="AL135" s="121">
        <f t="shared" si="32"/>
        <v>0</v>
      </c>
      <c r="AM135" s="122">
        <f t="shared" si="27"/>
        <v>0</v>
      </c>
      <c r="AN135" s="122">
        <f t="shared" si="28"/>
        <v>17</v>
      </c>
      <c r="AO135" s="122">
        <f t="shared" si="29"/>
        <v>17</v>
      </c>
      <c r="AP135" s="304" t="str">
        <f t="shared" si="30"/>
        <v>小学女子5年80mH</v>
      </c>
      <c r="AQ135" s="304"/>
      <c r="AR135" s="304"/>
      <c r="AS135" s="304"/>
      <c r="AT135" s="304"/>
      <c r="AU135" s="304"/>
      <c r="AV135" s="304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2:62">
      <c r="B136" s="68"/>
      <c r="C136" s="125"/>
      <c r="D136" s="125"/>
      <c r="E136" s="125"/>
      <c r="F136" s="298" t="s">
        <v>491</v>
      </c>
      <c r="G136" s="299"/>
      <c r="H136" s="299"/>
      <c r="I136" s="299"/>
      <c r="J136" s="299"/>
      <c r="K136" s="299"/>
      <c r="L136" s="300"/>
      <c r="M136" s="61"/>
      <c r="N136" s="72"/>
      <c r="O136" s="127"/>
      <c r="P136" s="127"/>
      <c r="Q136" s="127"/>
      <c r="R136" s="301" t="s">
        <v>592</v>
      </c>
      <c r="S136" s="302"/>
      <c r="T136" s="302"/>
      <c r="U136" s="302"/>
      <c r="V136" s="302"/>
      <c r="W136" s="302"/>
      <c r="X136" s="303"/>
      <c r="Y136" s="61"/>
      <c r="Z136" s="121">
        <f t="shared" si="31"/>
        <v>0</v>
      </c>
      <c r="AA136" s="122">
        <f t="shared" ref="AA136:AA199" si="33">IF(C136="",AA135,AA135+1)</f>
        <v>0</v>
      </c>
      <c r="AB136" s="122">
        <f t="shared" ref="AB136:AB199" si="34">IF(D136="",AB135,AB135+1)</f>
        <v>17</v>
      </c>
      <c r="AC136" s="122">
        <f t="shared" ref="AC136:AC199" si="35">IF(E136="",AC135,AC135+1)</f>
        <v>17</v>
      </c>
      <c r="AD136" s="304" t="str">
        <f t="shared" si="26"/>
        <v>小学男子3年100m</v>
      </c>
      <c r="AE136" s="304"/>
      <c r="AF136" s="304"/>
      <c r="AG136" s="304"/>
      <c r="AH136" s="304"/>
      <c r="AI136" s="304"/>
      <c r="AJ136" s="304"/>
      <c r="AK136" s="123"/>
      <c r="AL136" s="121">
        <f t="shared" si="32"/>
        <v>0</v>
      </c>
      <c r="AM136" s="122">
        <f t="shared" si="27"/>
        <v>0</v>
      </c>
      <c r="AN136" s="122">
        <f t="shared" si="28"/>
        <v>17</v>
      </c>
      <c r="AO136" s="122">
        <f t="shared" si="29"/>
        <v>17</v>
      </c>
      <c r="AP136" s="304" t="str">
        <f t="shared" si="30"/>
        <v>小学女子4年80mH</v>
      </c>
      <c r="AQ136" s="304"/>
      <c r="AR136" s="304"/>
      <c r="AS136" s="304"/>
      <c r="AT136" s="304"/>
      <c r="AU136" s="304"/>
      <c r="AV136" s="304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2:62">
      <c r="B137" s="68"/>
      <c r="C137" s="125"/>
      <c r="D137" s="125"/>
      <c r="E137" s="125"/>
      <c r="F137" s="298" t="s">
        <v>492</v>
      </c>
      <c r="G137" s="299"/>
      <c r="H137" s="299"/>
      <c r="I137" s="299"/>
      <c r="J137" s="299"/>
      <c r="K137" s="299"/>
      <c r="L137" s="300"/>
      <c r="M137" s="61"/>
      <c r="N137" s="72"/>
      <c r="O137" s="127"/>
      <c r="P137" s="127"/>
      <c r="Q137" s="127"/>
      <c r="R137" s="301" t="s">
        <v>593</v>
      </c>
      <c r="S137" s="302"/>
      <c r="T137" s="302"/>
      <c r="U137" s="302"/>
      <c r="V137" s="302"/>
      <c r="W137" s="302"/>
      <c r="X137" s="303"/>
      <c r="Y137" s="61"/>
      <c r="Z137" s="121">
        <f t="shared" si="31"/>
        <v>0</v>
      </c>
      <c r="AA137" s="122">
        <f t="shared" si="33"/>
        <v>0</v>
      </c>
      <c r="AB137" s="122">
        <f t="shared" si="34"/>
        <v>17</v>
      </c>
      <c r="AC137" s="122">
        <f t="shared" si="35"/>
        <v>17</v>
      </c>
      <c r="AD137" s="304" t="str">
        <f t="shared" si="26"/>
        <v>小学男子2年100m</v>
      </c>
      <c r="AE137" s="304"/>
      <c r="AF137" s="304"/>
      <c r="AG137" s="304"/>
      <c r="AH137" s="304"/>
      <c r="AI137" s="304"/>
      <c r="AJ137" s="304"/>
      <c r="AK137" s="123"/>
      <c r="AL137" s="121">
        <f t="shared" si="32"/>
        <v>0</v>
      </c>
      <c r="AM137" s="122">
        <f t="shared" si="27"/>
        <v>0</v>
      </c>
      <c r="AN137" s="122">
        <f t="shared" si="28"/>
        <v>17</v>
      </c>
      <c r="AO137" s="122">
        <f t="shared" si="29"/>
        <v>17</v>
      </c>
      <c r="AP137" s="304" t="str">
        <f t="shared" si="30"/>
        <v>小学女子80mH</v>
      </c>
      <c r="AQ137" s="304"/>
      <c r="AR137" s="304"/>
      <c r="AS137" s="304"/>
      <c r="AT137" s="304"/>
      <c r="AU137" s="304"/>
      <c r="AV137" s="304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</row>
    <row r="138" spans="2:62">
      <c r="B138" s="68"/>
      <c r="C138" s="125"/>
      <c r="D138" s="125"/>
      <c r="E138" s="125"/>
      <c r="F138" s="298" t="s">
        <v>493</v>
      </c>
      <c r="G138" s="299"/>
      <c r="H138" s="299"/>
      <c r="I138" s="299"/>
      <c r="J138" s="299"/>
      <c r="K138" s="299"/>
      <c r="L138" s="300"/>
      <c r="M138" s="61"/>
      <c r="N138" s="72"/>
      <c r="O138" s="127"/>
      <c r="P138" s="127"/>
      <c r="Q138" s="127"/>
      <c r="R138" s="301" t="s">
        <v>641</v>
      </c>
      <c r="S138" s="302"/>
      <c r="T138" s="302"/>
      <c r="U138" s="302"/>
      <c r="V138" s="302"/>
      <c r="W138" s="302"/>
      <c r="X138" s="303"/>
      <c r="Y138" s="61"/>
      <c r="Z138" s="121">
        <f t="shared" si="31"/>
        <v>0</v>
      </c>
      <c r="AA138" s="122">
        <f t="shared" si="33"/>
        <v>0</v>
      </c>
      <c r="AB138" s="122">
        <f t="shared" si="34"/>
        <v>17</v>
      </c>
      <c r="AC138" s="122">
        <f t="shared" si="35"/>
        <v>17</v>
      </c>
      <c r="AD138" s="304" t="str">
        <f t="shared" si="26"/>
        <v>小学男子4年800m</v>
      </c>
      <c r="AE138" s="304"/>
      <c r="AF138" s="304"/>
      <c r="AG138" s="304"/>
      <c r="AH138" s="304"/>
      <c r="AI138" s="304"/>
      <c r="AJ138" s="304"/>
      <c r="AK138" s="123"/>
      <c r="AL138" s="121">
        <f t="shared" si="32"/>
        <v>0</v>
      </c>
      <c r="AM138" s="122">
        <f t="shared" si="27"/>
        <v>0</v>
      </c>
      <c r="AN138" s="122">
        <f t="shared" si="28"/>
        <v>17</v>
      </c>
      <c r="AO138" s="122">
        <f t="shared" si="29"/>
        <v>17</v>
      </c>
      <c r="AP138" s="304" t="str">
        <f t="shared" si="30"/>
        <v>小学女子6年4X100mR</v>
      </c>
      <c r="AQ138" s="304"/>
      <c r="AR138" s="304"/>
      <c r="AS138" s="304"/>
      <c r="AT138" s="304"/>
      <c r="AU138" s="304"/>
      <c r="AV138" s="304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</row>
    <row r="139" spans="2:62">
      <c r="B139" s="68"/>
      <c r="C139" s="125"/>
      <c r="D139" s="125"/>
      <c r="E139" s="125"/>
      <c r="F139" s="298" t="s">
        <v>494</v>
      </c>
      <c r="G139" s="299"/>
      <c r="H139" s="299"/>
      <c r="I139" s="299"/>
      <c r="J139" s="299"/>
      <c r="K139" s="299"/>
      <c r="L139" s="300"/>
      <c r="M139" s="61"/>
      <c r="N139" s="72"/>
      <c r="O139" s="127"/>
      <c r="P139" s="127"/>
      <c r="Q139" s="127"/>
      <c r="R139" s="301" t="s">
        <v>642</v>
      </c>
      <c r="S139" s="302"/>
      <c r="T139" s="302"/>
      <c r="U139" s="302"/>
      <c r="V139" s="302"/>
      <c r="W139" s="302"/>
      <c r="X139" s="303"/>
      <c r="Y139" s="61"/>
      <c r="Z139" s="121">
        <f t="shared" si="31"/>
        <v>0</v>
      </c>
      <c r="AA139" s="122">
        <f t="shared" si="33"/>
        <v>0</v>
      </c>
      <c r="AB139" s="122">
        <f t="shared" si="34"/>
        <v>17</v>
      </c>
      <c r="AC139" s="122">
        <f t="shared" si="35"/>
        <v>17</v>
      </c>
      <c r="AD139" s="304" t="str">
        <f t="shared" si="26"/>
        <v>小学男子3年800m</v>
      </c>
      <c r="AE139" s="304"/>
      <c r="AF139" s="304"/>
      <c r="AG139" s="304"/>
      <c r="AH139" s="304"/>
      <c r="AI139" s="304"/>
      <c r="AJ139" s="304"/>
      <c r="AK139" s="123"/>
      <c r="AL139" s="121">
        <f t="shared" si="32"/>
        <v>0</v>
      </c>
      <c r="AM139" s="122">
        <f t="shared" si="27"/>
        <v>0</v>
      </c>
      <c r="AN139" s="122">
        <f t="shared" si="28"/>
        <v>17</v>
      </c>
      <c r="AO139" s="122">
        <f t="shared" si="29"/>
        <v>17</v>
      </c>
      <c r="AP139" s="304" t="str">
        <f t="shared" si="30"/>
        <v>小学女子5年4X100mR</v>
      </c>
      <c r="AQ139" s="304"/>
      <c r="AR139" s="304"/>
      <c r="AS139" s="304"/>
      <c r="AT139" s="304"/>
      <c r="AU139" s="304"/>
      <c r="AV139" s="304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</row>
    <row r="140" spans="2:62">
      <c r="B140" s="68"/>
      <c r="C140" s="125"/>
      <c r="D140" s="125"/>
      <c r="E140" s="125"/>
      <c r="F140" s="298" t="s">
        <v>495</v>
      </c>
      <c r="G140" s="299"/>
      <c r="H140" s="299"/>
      <c r="I140" s="299"/>
      <c r="J140" s="299"/>
      <c r="K140" s="299"/>
      <c r="L140" s="300"/>
      <c r="M140" s="61"/>
      <c r="N140" s="72"/>
      <c r="O140" s="127"/>
      <c r="P140" s="127"/>
      <c r="Q140" s="127"/>
      <c r="R140" s="301" t="s">
        <v>643</v>
      </c>
      <c r="S140" s="302"/>
      <c r="T140" s="302"/>
      <c r="U140" s="302"/>
      <c r="V140" s="302"/>
      <c r="W140" s="302"/>
      <c r="X140" s="303"/>
      <c r="Y140" s="61"/>
      <c r="Z140" s="121">
        <f t="shared" si="31"/>
        <v>0</v>
      </c>
      <c r="AA140" s="122">
        <f t="shared" si="33"/>
        <v>0</v>
      </c>
      <c r="AB140" s="122">
        <f t="shared" si="34"/>
        <v>17</v>
      </c>
      <c r="AC140" s="122">
        <f t="shared" si="35"/>
        <v>17</v>
      </c>
      <c r="AD140" s="304" t="str">
        <f t="shared" si="26"/>
        <v>小学男子2年800m</v>
      </c>
      <c r="AE140" s="304"/>
      <c r="AF140" s="304"/>
      <c r="AG140" s="304"/>
      <c r="AH140" s="304"/>
      <c r="AI140" s="304"/>
      <c r="AJ140" s="304"/>
      <c r="AK140" s="123"/>
      <c r="AL140" s="121">
        <f t="shared" si="32"/>
        <v>0</v>
      </c>
      <c r="AM140" s="122">
        <f t="shared" si="27"/>
        <v>0</v>
      </c>
      <c r="AN140" s="122">
        <f t="shared" si="28"/>
        <v>17</v>
      </c>
      <c r="AO140" s="122">
        <f t="shared" si="29"/>
        <v>17</v>
      </c>
      <c r="AP140" s="304" t="str">
        <f t="shared" si="30"/>
        <v>小学女子4年4X100mR</v>
      </c>
      <c r="AQ140" s="304"/>
      <c r="AR140" s="304"/>
      <c r="AS140" s="304"/>
      <c r="AT140" s="304"/>
      <c r="AU140" s="304"/>
      <c r="AV140" s="304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</row>
    <row r="141" spans="2:62">
      <c r="B141" s="68"/>
      <c r="C141" s="125"/>
      <c r="D141" s="125"/>
      <c r="E141" s="125"/>
      <c r="F141" s="298" t="s">
        <v>496</v>
      </c>
      <c r="G141" s="299"/>
      <c r="H141" s="299"/>
      <c r="I141" s="299"/>
      <c r="J141" s="299"/>
      <c r="K141" s="299"/>
      <c r="L141" s="300"/>
      <c r="M141" s="61"/>
      <c r="N141" s="72"/>
      <c r="O141" s="127"/>
      <c r="P141" s="127"/>
      <c r="Q141" s="127"/>
      <c r="R141" s="301" t="s">
        <v>594</v>
      </c>
      <c r="S141" s="302"/>
      <c r="T141" s="302"/>
      <c r="U141" s="302"/>
      <c r="V141" s="302"/>
      <c r="W141" s="302"/>
      <c r="X141" s="303"/>
      <c r="Y141" s="61"/>
      <c r="Z141" s="121">
        <f t="shared" si="31"/>
        <v>0</v>
      </c>
      <c r="AA141" s="122">
        <f t="shared" si="33"/>
        <v>0</v>
      </c>
      <c r="AB141" s="122">
        <f t="shared" si="34"/>
        <v>17</v>
      </c>
      <c r="AC141" s="122">
        <f t="shared" si="35"/>
        <v>17</v>
      </c>
      <c r="AD141" s="304" t="str">
        <f t="shared" si="26"/>
        <v>小学男子800m</v>
      </c>
      <c r="AE141" s="304"/>
      <c r="AF141" s="304"/>
      <c r="AG141" s="304"/>
      <c r="AH141" s="304"/>
      <c r="AI141" s="304"/>
      <c r="AJ141" s="304"/>
      <c r="AK141" s="123"/>
      <c r="AL141" s="121">
        <f t="shared" si="32"/>
        <v>0</v>
      </c>
      <c r="AM141" s="122">
        <f t="shared" si="27"/>
        <v>0</v>
      </c>
      <c r="AN141" s="122">
        <f t="shared" si="28"/>
        <v>17</v>
      </c>
      <c r="AO141" s="122">
        <f t="shared" si="29"/>
        <v>17</v>
      </c>
      <c r="AP141" s="304" t="str">
        <f t="shared" si="30"/>
        <v>小学女子3年4X100mR</v>
      </c>
      <c r="AQ141" s="304"/>
      <c r="AR141" s="304"/>
      <c r="AS141" s="304"/>
      <c r="AT141" s="304"/>
      <c r="AU141" s="304"/>
      <c r="AV141" s="304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2:62">
      <c r="B142" s="68"/>
      <c r="C142" s="125"/>
      <c r="D142" s="125"/>
      <c r="E142" s="125"/>
      <c r="F142" s="298" t="s">
        <v>497</v>
      </c>
      <c r="G142" s="299"/>
      <c r="H142" s="299"/>
      <c r="I142" s="299"/>
      <c r="J142" s="299"/>
      <c r="K142" s="299"/>
      <c r="L142" s="300"/>
      <c r="M142" s="61"/>
      <c r="N142" s="72"/>
      <c r="O142" s="127"/>
      <c r="P142" s="127"/>
      <c r="Q142" s="127"/>
      <c r="R142" s="301" t="s">
        <v>595</v>
      </c>
      <c r="S142" s="302"/>
      <c r="T142" s="302"/>
      <c r="U142" s="302"/>
      <c r="V142" s="302"/>
      <c r="W142" s="302"/>
      <c r="X142" s="303"/>
      <c r="Y142" s="61"/>
      <c r="Z142" s="121">
        <f t="shared" si="31"/>
        <v>0</v>
      </c>
      <c r="AA142" s="122">
        <f t="shared" si="33"/>
        <v>0</v>
      </c>
      <c r="AB142" s="122">
        <f t="shared" si="34"/>
        <v>17</v>
      </c>
      <c r="AC142" s="122">
        <f t="shared" si="35"/>
        <v>17</v>
      </c>
      <c r="AD142" s="304" t="str">
        <f t="shared" si="26"/>
        <v>小学男子6年1500m</v>
      </c>
      <c r="AE142" s="304"/>
      <c r="AF142" s="304"/>
      <c r="AG142" s="304"/>
      <c r="AH142" s="304"/>
      <c r="AI142" s="304"/>
      <c r="AJ142" s="304"/>
      <c r="AK142" s="123"/>
      <c r="AL142" s="121">
        <f t="shared" si="32"/>
        <v>0</v>
      </c>
      <c r="AM142" s="122">
        <f t="shared" si="27"/>
        <v>0</v>
      </c>
      <c r="AN142" s="122">
        <f t="shared" si="28"/>
        <v>17</v>
      </c>
      <c r="AO142" s="122">
        <f t="shared" si="29"/>
        <v>17</v>
      </c>
      <c r="AP142" s="304" t="str">
        <f t="shared" si="30"/>
        <v>小学女子4X100mR</v>
      </c>
      <c r="AQ142" s="304"/>
      <c r="AR142" s="304"/>
      <c r="AS142" s="304"/>
      <c r="AT142" s="304"/>
      <c r="AU142" s="304"/>
      <c r="AV142" s="304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2:62">
      <c r="B143" s="68"/>
      <c r="C143" s="125"/>
      <c r="D143" s="125"/>
      <c r="E143" s="125"/>
      <c r="F143" s="298" t="s">
        <v>498</v>
      </c>
      <c r="G143" s="299"/>
      <c r="H143" s="299"/>
      <c r="I143" s="299"/>
      <c r="J143" s="299"/>
      <c r="K143" s="299"/>
      <c r="L143" s="300"/>
      <c r="M143" s="61"/>
      <c r="N143" s="72"/>
      <c r="O143" s="127"/>
      <c r="P143" s="127"/>
      <c r="Q143" s="127"/>
      <c r="R143" s="301" t="s">
        <v>596</v>
      </c>
      <c r="S143" s="302"/>
      <c r="T143" s="302"/>
      <c r="U143" s="302"/>
      <c r="V143" s="302"/>
      <c r="W143" s="302"/>
      <c r="X143" s="303"/>
      <c r="Y143" s="61"/>
      <c r="Z143" s="121">
        <f t="shared" si="31"/>
        <v>0</v>
      </c>
      <c r="AA143" s="122">
        <f t="shared" si="33"/>
        <v>0</v>
      </c>
      <c r="AB143" s="122">
        <f t="shared" si="34"/>
        <v>17</v>
      </c>
      <c r="AC143" s="122">
        <f t="shared" si="35"/>
        <v>17</v>
      </c>
      <c r="AD143" s="304" t="str">
        <f t="shared" si="26"/>
        <v>小学男子5年1500m</v>
      </c>
      <c r="AE143" s="304"/>
      <c r="AF143" s="304"/>
      <c r="AG143" s="304"/>
      <c r="AH143" s="304"/>
      <c r="AI143" s="304"/>
      <c r="AJ143" s="304"/>
      <c r="AK143" s="123"/>
      <c r="AL143" s="121">
        <f t="shared" si="32"/>
        <v>0</v>
      </c>
      <c r="AM143" s="122">
        <f t="shared" si="27"/>
        <v>0</v>
      </c>
      <c r="AN143" s="122">
        <f t="shared" si="28"/>
        <v>17</v>
      </c>
      <c r="AO143" s="122">
        <f t="shared" si="29"/>
        <v>17</v>
      </c>
      <c r="AP143" s="304" t="str">
        <f t="shared" si="30"/>
        <v>小学女子6年走高跳</v>
      </c>
      <c r="AQ143" s="304"/>
      <c r="AR143" s="304"/>
      <c r="AS143" s="304"/>
      <c r="AT143" s="304"/>
      <c r="AU143" s="304"/>
      <c r="AV143" s="304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</row>
    <row r="144" spans="2:62">
      <c r="B144" s="68"/>
      <c r="C144" s="125"/>
      <c r="D144" s="125"/>
      <c r="E144" s="125"/>
      <c r="F144" s="298" t="s">
        <v>499</v>
      </c>
      <c r="G144" s="299"/>
      <c r="H144" s="299"/>
      <c r="I144" s="299"/>
      <c r="J144" s="299"/>
      <c r="K144" s="299"/>
      <c r="L144" s="300"/>
      <c r="M144" s="61"/>
      <c r="N144" s="72"/>
      <c r="O144" s="127"/>
      <c r="P144" s="127"/>
      <c r="Q144" s="127"/>
      <c r="R144" s="301" t="s">
        <v>597</v>
      </c>
      <c r="S144" s="302"/>
      <c r="T144" s="302"/>
      <c r="U144" s="302"/>
      <c r="V144" s="302"/>
      <c r="W144" s="302"/>
      <c r="X144" s="303"/>
      <c r="Y144" s="61"/>
      <c r="Z144" s="121">
        <f t="shared" si="31"/>
        <v>0</v>
      </c>
      <c r="AA144" s="122">
        <f t="shared" si="33"/>
        <v>0</v>
      </c>
      <c r="AB144" s="122">
        <f t="shared" si="34"/>
        <v>17</v>
      </c>
      <c r="AC144" s="122">
        <f t="shared" si="35"/>
        <v>17</v>
      </c>
      <c r="AD144" s="304" t="str">
        <f t="shared" si="26"/>
        <v>小学男子1500m</v>
      </c>
      <c r="AE144" s="304"/>
      <c r="AF144" s="304"/>
      <c r="AG144" s="304"/>
      <c r="AH144" s="304"/>
      <c r="AI144" s="304"/>
      <c r="AJ144" s="304"/>
      <c r="AK144" s="123"/>
      <c r="AL144" s="121">
        <f t="shared" si="32"/>
        <v>0</v>
      </c>
      <c r="AM144" s="122">
        <f t="shared" si="27"/>
        <v>0</v>
      </c>
      <c r="AN144" s="122">
        <f t="shared" si="28"/>
        <v>17</v>
      </c>
      <c r="AO144" s="122">
        <f t="shared" si="29"/>
        <v>17</v>
      </c>
      <c r="AP144" s="304" t="str">
        <f t="shared" si="30"/>
        <v>小学女子5年走高跳</v>
      </c>
      <c r="AQ144" s="304"/>
      <c r="AR144" s="304"/>
      <c r="AS144" s="304"/>
      <c r="AT144" s="304"/>
      <c r="AU144" s="304"/>
      <c r="AV144" s="304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</row>
    <row r="145" spans="2:62">
      <c r="B145" s="68"/>
      <c r="C145" s="125"/>
      <c r="D145" s="125"/>
      <c r="E145" s="125"/>
      <c r="F145" s="298" t="s">
        <v>500</v>
      </c>
      <c r="G145" s="299"/>
      <c r="H145" s="299"/>
      <c r="I145" s="299"/>
      <c r="J145" s="299"/>
      <c r="K145" s="299"/>
      <c r="L145" s="300"/>
      <c r="M145" s="61"/>
      <c r="N145" s="72"/>
      <c r="O145" s="127"/>
      <c r="P145" s="127"/>
      <c r="Q145" s="127"/>
      <c r="R145" s="301" t="s">
        <v>598</v>
      </c>
      <c r="S145" s="302"/>
      <c r="T145" s="302"/>
      <c r="U145" s="302"/>
      <c r="V145" s="302"/>
      <c r="W145" s="302"/>
      <c r="X145" s="303"/>
      <c r="Y145" s="61"/>
      <c r="Z145" s="121">
        <f t="shared" si="31"/>
        <v>0</v>
      </c>
      <c r="AA145" s="122">
        <f t="shared" si="33"/>
        <v>0</v>
      </c>
      <c r="AB145" s="122">
        <f t="shared" si="34"/>
        <v>17</v>
      </c>
      <c r="AC145" s="122">
        <f t="shared" si="35"/>
        <v>17</v>
      </c>
      <c r="AD145" s="304" t="str">
        <f t="shared" si="26"/>
        <v>小学男子4年1500m</v>
      </c>
      <c r="AE145" s="304"/>
      <c r="AF145" s="304"/>
      <c r="AG145" s="304"/>
      <c r="AH145" s="304"/>
      <c r="AI145" s="304"/>
      <c r="AJ145" s="304"/>
      <c r="AK145" s="123"/>
      <c r="AL145" s="121">
        <f t="shared" si="32"/>
        <v>0</v>
      </c>
      <c r="AM145" s="122">
        <f t="shared" si="27"/>
        <v>0</v>
      </c>
      <c r="AN145" s="122">
        <f t="shared" si="28"/>
        <v>17</v>
      </c>
      <c r="AO145" s="122">
        <f t="shared" si="29"/>
        <v>17</v>
      </c>
      <c r="AP145" s="304" t="str">
        <f t="shared" si="30"/>
        <v>小学女子走高跳</v>
      </c>
      <c r="AQ145" s="304"/>
      <c r="AR145" s="304"/>
      <c r="AS145" s="304"/>
      <c r="AT145" s="304"/>
      <c r="AU145" s="304"/>
      <c r="AV145" s="304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</row>
    <row r="146" spans="2:62">
      <c r="B146" s="68"/>
      <c r="C146" s="125"/>
      <c r="D146" s="125"/>
      <c r="E146" s="125"/>
      <c r="F146" s="298" t="s">
        <v>501</v>
      </c>
      <c r="G146" s="299"/>
      <c r="H146" s="299"/>
      <c r="I146" s="299"/>
      <c r="J146" s="299"/>
      <c r="K146" s="299"/>
      <c r="L146" s="300"/>
      <c r="M146" s="61"/>
      <c r="N146" s="72"/>
      <c r="O146" s="127"/>
      <c r="P146" s="127"/>
      <c r="Q146" s="127"/>
      <c r="R146" s="301" t="s">
        <v>599</v>
      </c>
      <c r="S146" s="302"/>
      <c r="T146" s="302"/>
      <c r="U146" s="302"/>
      <c r="V146" s="302"/>
      <c r="W146" s="302"/>
      <c r="X146" s="303"/>
      <c r="Y146" s="61"/>
      <c r="Z146" s="121">
        <f t="shared" si="31"/>
        <v>0</v>
      </c>
      <c r="AA146" s="122">
        <f t="shared" si="33"/>
        <v>0</v>
      </c>
      <c r="AB146" s="122">
        <f t="shared" si="34"/>
        <v>17</v>
      </c>
      <c r="AC146" s="122">
        <f t="shared" si="35"/>
        <v>17</v>
      </c>
      <c r="AD146" s="304" t="str">
        <f t="shared" si="26"/>
        <v>小学男子6年80mH</v>
      </c>
      <c r="AE146" s="304"/>
      <c r="AF146" s="304"/>
      <c r="AG146" s="304"/>
      <c r="AH146" s="304"/>
      <c r="AI146" s="304"/>
      <c r="AJ146" s="304"/>
      <c r="AK146" s="123"/>
      <c r="AL146" s="121">
        <f t="shared" si="32"/>
        <v>0</v>
      </c>
      <c r="AM146" s="122">
        <f t="shared" si="27"/>
        <v>0</v>
      </c>
      <c r="AN146" s="122">
        <f t="shared" si="28"/>
        <v>17</v>
      </c>
      <c r="AO146" s="122">
        <f t="shared" si="29"/>
        <v>17</v>
      </c>
      <c r="AP146" s="304" t="str">
        <f t="shared" si="30"/>
        <v>小学女子6年走幅跳</v>
      </c>
      <c r="AQ146" s="304"/>
      <c r="AR146" s="304"/>
      <c r="AS146" s="304"/>
      <c r="AT146" s="304"/>
      <c r="AU146" s="304"/>
      <c r="AV146" s="304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</row>
    <row r="147" spans="2:62">
      <c r="B147" s="68"/>
      <c r="C147" s="125"/>
      <c r="D147" s="125"/>
      <c r="E147" s="125"/>
      <c r="F147" s="298" t="s">
        <v>502</v>
      </c>
      <c r="G147" s="299"/>
      <c r="H147" s="299"/>
      <c r="I147" s="299"/>
      <c r="J147" s="299"/>
      <c r="K147" s="299"/>
      <c r="L147" s="300"/>
      <c r="M147" s="61"/>
      <c r="N147" s="72"/>
      <c r="O147" s="127"/>
      <c r="P147" s="127"/>
      <c r="Q147" s="127"/>
      <c r="R147" s="301" t="s">
        <v>600</v>
      </c>
      <c r="S147" s="302"/>
      <c r="T147" s="302"/>
      <c r="U147" s="302"/>
      <c r="V147" s="302"/>
      <c r="W147" s="302"/>
      <c r="X147" s="303"/>
      <c r="Y147" s="61"/>
      <c r="Z147" s="121">
        <f t="shared" si="31"/>
        <v>0</v>
      </c>
      <c r="AA147" s="122">
        <f t="shared" si="33"/>
        <v>0</v>
      </c>
      <c r="AB147" s="122">
        <f t="shared" si="34"/>
        <v>17</v>
      </c>
      <c r="AC147" s="122">
        <f t="shared" si="35"/>
        <v>17</v>
      </c>
      <c r="AD147" s="304" t="str">
        <f t="shared" si="26"/>
        <v>小学男子5年80mH</v>
      </c>
      <c r="AE147" s="304"/>
      <c r="AF147" s="304"/>
      <c r="AG147" s="304"/>
      <c r="AH147" s="304"/>
      <c r="AI147" s="304"/>
      <c r="AJ147" s="304"/>
      <c r="AK147" s="123"/>
      <c r="AL147" s="121">
        <f t="shared" si="32"/>
        <v>0</v>
      </c>
      <c r="AM147" s="122">
        <f t="shared" si="27"/>
        <v>0</v>
      </c>
      <c r="AN147" s="122">
        <f t="shared" si="28"/>
        <v>17</v>
      </c>
      <c r="AO147" s="122">
        <f t="shared" si="29"/>
        <v>17</v>
      </c>
      <c r="AP147" s="304" t="str">
        <f t="shared" si="30"/>
        <v>小学女子5年走幅跳</v>
      </c>
      <c r="AQ147" s="304"/>
      <c r="AR147" s="304"/>
      <c r="AS147" s="304"/>
      <c r="AT147" s="304"/>
      <c r="AU147" s="304"/>
      <c r="AV147" s="304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2:62">
      <c r="B148" s="68"/>
      <c r="C148" s="125"/>
      <c r="D148" s="125"/>
      <c r="E148" s="125"/>
      <c r="F148" s="298" t="s">
        <v>503</v>
      </c>
      <c r="G148" s="299"/>
      <c r="H148" s="299"/>
      <c r="I148" s="299"/>
      <c r="J148" s="299"/>
      <c r="K148" s="299"/>
      <c r="L148" s="300"/>
      <c r="M148" s="61"/>
      <c r="N148" s="72"/>
      <c r="O148" s="127"/>
      <c r="P148" s="127"/>
      <c r="Q148" s="127"/>
      <c r="R148" s="301" t="s">
        <v>601</v>
      </c>
      <c r="S148" s="302"/>
      <c r="T148" s="302"/>
      <c r="U148" s="302"/>
      <c r="V148" s="302"/>
      <c r="W148" s="302"/>
      <c r="X148" s="303"/>
      <c r="Y148" s="61"/>
      <c r="Z148" s="121">
        <f t="shared" si="31"/>
        <v>0</v>
      </c>
      <c r="AA148" s="122">
        <f t="shared" si="33"/>
        <v>0</v>
      </c>
      <c r="AB148" s="122">
        <f t="shared" si="34"/>
        <v>17</v>
      </c>
      <c r="AC148" s="122">
        <f t="shared" si="35"/>
        <v>17</v>
      </c>
      <c r="AD148" s="304" t="str">
        <f t="shared" si="26"/>
        <v>小学男子4年80mH</v>
      </c>
      <c r="AE148" s="304"/>
      <c r="AF148" s="304"/>
      <c r="AG148" s="304"/>
      <c r="AH148" s="304"/>
      <c r="AI148" s="304"/>
      <c r="AJ148" s="304"/>
      <c r="AK148" s="123"/>
      <c r="AL148" s="121">
        <f t="shared" si="32"/>
        <v>0</v>
      </c>
      <c r="AM148" s="122">
        <f t="shared" si="27"/>
        <v>0</v>
      </c>
      <c r="AN148" s="122">
        <f t="shared" si="28"/>
        <v>17</v>
      </c>
      <c r="AO148" s="122">
        <f t="shared" si="29"/>
        <v>17</v>
      </c>
      <c r="AP148" s="304" t="str">
        <f t="shared" si="30"/>
        <v>小学女子4年走幅跳</v>
      </c>
      <c r="AQ148" s="304"/>
      <c r="AR148" s="304"/>
      <c r="AS148" s="304"/>
      <c r="AT148" s="304"/>
      <c r="AU148" s="304"/>
      <c r="AV148" s="304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2:62">
      <c r="B149" s="68"/>
      <c r="C149" s="125"/>
      <c r="D149" s="125"/>
      <c r="E149" s="125"/>
      <c r="F149" s="298" t="s">
        <v>504</v>
      </c>
      <c r="G149" s="299"/>
      <c r="H149" s="299"/>
      <c r="I149" s="299"/>
      <c r="J149" s="299"/>
      <c r="K149" s="299"/>
      <c r="L149" s="300"/>
      <c r="M149" s="61"/>
      <c r="N149" s="72"/>
      <c r="O149" s="127"/>
      <c r="P149" s="127"/>
      <c r="Q149" s="127"/>
      <c r="R149" s="301" t="s">
        <v>602</v>
      </c>
      <c r="S149" s="302"/>
      <c r="T149" s="302"/>
      <c r="U149" s="302"/>
      <c r="V149" s="302"/>
      <c r="W149" s="302"/>
      <c r="X149" s="303"/>
      <c r="Y149" s="61"/>
      <c r="Z149" s="121">
        <f t="shared" si="31"/>
        <v>0</v>
      </c>
      <c r="AA149" s="122">
        <f t="shared" si="33"/>
        <v>0</v>
      </c>
      <c r="AB149" s="122">
        <f t="shared" si="34"/>
        <v>17</v>
      </c>
      <c r="AC149" s="122">
        <f t="shared" si="35"/>
        <v>17</v>
      </c>
      <c r="AD149" s="304" t="str">
        <f t="shared" si="26"/>
        <v>小学男子80mH</v>
      </c>
      <c r="AE149" s="304"/>
      <c r="AF149" s="304"/>
      <c r="AG149" s="304"/>
      <c r="AH149" s="304"/>
      <c r="AI149" s="304"/>
      <c r="AJ149" s="304"/>
      <c r="AK149" s="123"/>
      <c r="AL149" s="121">
        <f t="shared" si="32"/>
        <v>0</v>
      </c>
      <c r="AM149" s="122">
        <f t="shared" si="27"/>
        <v>0</v>
      </c>
      <c r="AN149" s="122">
        <f t="shared" si="28"/>
        <v>17</v>
      </c>
      <c r="AO149" s="122">
        <f t="shared" si="29"/>
        <v>17</v>
      </c>
      <c r="AP149" s="304" t="str">
        <f t="shared" si="30"/>
        <v>小学女子3年走幅跳</v>
      </c>
      <c r="AQ149" s="304"/>
      <c r="AR149" s="304"/>
      <c r="AS149" s="304"/>
      <c r="AT149" s="304"/>
      <c r="AU149" s="304"/>
      <c r="AV149" s="304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</row>
    <row r="150" spans="2:62">
      <c r="B150" s="68"/>
      <c r="C150" s="125"/>
      <c r="D150" s="125"/>
      <c r="E150" s="125"/>
      <c r="F150" s="298" t="s">
        <v>632</v>
      </c>
      <c r="G150" s="299"/>
      <c r="H150" s="299"/>
      <c r="I150" s="299"/>
      <c r="J150" s="299"/>
      <c r="K150" s="299"/>
      <c r="L150" s="300"/>
      <c r="M150" s="61"/>
      <c r="N150" s="72"/>
      <c r="O150" s="127"/>
      <c r="P150" s="127"/>
      <c r="Q150" s="127"/>
      <c r="R150" s="301" t="s">
        <v>603</v>
      </c>
      <c r="S150" s="302"/>
      <c r="T150" s="302"/>
      <c r="U150" s="302"/>
      <c r="V150" s="302"/>
      <c r="W150" s="302"/>
      <c r="X150" s="303"/>
      <c r="Y150" s="61"/>
      <c r="Z150" s="121">
        <f t="shared" si="31"/>
        <v>0</v>
      </c>
      <c r="AA150" s="122">
        <f t="shared" si="33"/>
        <v>0</v>
      </c>
      <c r="AB150" s="122">
        <f t="shared" si="34"/>
        <v>17</v>
      </c>
      <c r="AC150" s="122">
        <f t="shared" si="35"/>
        <v>17</v>
      </c>
      <c r="AD150" s="304" t="str">
        <f t="shared" si="26"/>
        <v>小学男子6年4X100mR</v>
      </c>
      <c r="AE150" s="304"/>
      <c r="AF150" s="304"/>
      <c r="AG150" s="304"/>
      <c r="AH150" s="304"/>
      <c r="AI150" s="304"/>
      <c r="AJ150" s="304"/>
      <c r="AK150" s="123"/>
      <c r="AL150" s="121">
        <f t="shared" si="32"/>
        <v>0</v>
      </c>
      <c r="AM150" s="122">
        <f t="shared" si="27"/>
        <v>0</v>
      </c>
      <c r="AN150" s="122">
        <f t="shared" si="28"/>
        <v>17</v>
      </c>
      <c r="AO150" s="122">
        <f t="shared" si="29"/>
        <v>17</v>
      </c>
      <c r="AP150" s="304" t="str">
        <f t="shared" si="30"/>
        <v>小学女子走幅跳</v>
      </c>
      <c r="AQ150" s="304"/>
      <c r="AR150" s="304"/>
      <c r="AS150" s="304"/>
      <c r="AT150" s="304"/>
      <c r="AU150" s="304"/>
      <c r="AV150" s="304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</row>
    <row r="151" spans="2:62">
      <c r="B151" s="68"/>
      <c r="C151" s="125"/>
      <c r="D151" s="125"/>
      <c r="E151" s="125"/>
      <c r="F151" s="298" t="s">
        <v>633</v>
      </c>
      <c r="G151" s="299"/>
      <c r="H151" s="299"/>
      <c r="I151" s="299"/>
      <c r="J151" s="299"/>
      <c r="K151" s="299"/>
      <c r="L151" s="300"/>
      <c r="M151" s="61"/>
      <c r="N151" s="72"/>
      <c r="O151" s="127"/>
      <c r="P151" s="127"/>
      <c r="Q151" s="127"/>
      <c r="R151" s="301" t="s">
        <v>604</v>
      </c>
      <c r="S151" s="302"/>
      <c r="T151" s="302"/>
      <c r="U151" s="302"/>
      <c r="V151" s="302"/>
      <c r="W151" s="302"/>
      <c r="X151" s="303"/>
      <c r="Y151" s="61"/>
      <c r="Z151" s="121">
        <f t="shared" si="31"/>
        <v>0</v>
      </c>
      <c r="AA151" s="122">
        <f t="shared" si="33"/>
        <v>0</v>
      </c>
      <c r="AB151" s="122">
        <f t="shared" si="34"/>
        <v>17</v>
      </c>
      <c r="AC151" s="122">
        <f t="shared" si="35"/>
        <v>17</v>
      </c>
      <c r="AD151" s="304" t="str">
        <f t="shared" si="26"/>
        <v>小学男子5年4X100mR</v>
      </c>
      <c r="AE151" s="304"/>
      <c r="AF151" s="304"/>
      <c r="AG151" s="304"/>
      <c r="AH151" s="304"/>
      <c r="AI151" s="304"/>
      <c r="AJ151" s="304"/>
      <c r="AK151" s="123"/>
      <c r="AL151" s="121">
        <f t="shared" si="32"/>
        <v>0</v>
      </c>
      <c r="AM151" s="122">
        <f t="shared" si="27"/>
        <v>0</v>
      </c>
      <c r="AN151" s="122">
        <f t="shared" si="28"/>
        <v>17</v>
      </c>
      <c r="AO151" s="122">
        <f t="shared" si="29"/>
        <v>17</v>
      </c>
      <c r="AP151" s="304" t="str">
        <f t="shared" si="30"/>
        <v>小学女子6年砲丸投(2.721kg)</v>
      </c>
      <c r="AQ151" s="304"/>
      <c r="AR151" s="304"/>
      <c r="AS151" s="304"/>
      <c r="AT151" s="304"/>
      <c r="AU151" s="304"/>
      <c r="AV151" s="304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</row>
    <row r="152" spans="2:62">
      <c r="B152" s="68"/>
      <c r="C152" s="125"/>
      <c r="D152" s="125"/>
      <c r="E152" s="125"/>
      <c r="F152" s="298" t="s">
        <v>634</v>
      </c>
      <c r="G152" s="299"/>
      <c r="H152" s="299"/>
      <c r="I152" s="299"/>
      <c r="J152" s="299"/>
      <c r="K152" s="299"/>
      <c r="L152" s="300"/>
      <c r="M152" s="61"/>
      <c r="N152" s="72"/>
      <c r="O152" s="127"/>
      <c r="P152" s="127"/>
      <c r="Q152" s="127"/>
      <c r="R152" s="301" t="s">
        <v>605</v>
      </c>
      <c r="S152" s="302"/>
      <c r="T152" s="302"/>
      <c r="U152" s="302"/>
      <c r="V152" s="302"/>
      <c r="W152" s="302"/>
      <c r="X152" s="303"/>
      <c r="Y152" s="61"/>
      <c r="Z152" s="121">
        <f t="shared" si="31"/>
        <v>0</v>
      </c>
      <c r="AA152" s="122">
        <f t="shared" si="33"/>
        <v>0</v>
      </c>
      <c r="AB152" s="122">
        <f t="shared" si="34"/>
        <v>17</v>
      </c>
      <c r="AC152" s="122">
        <f t="shared" si="35"/>
        <v>17</v>
      </c>
      <c r="AD152" s="304" t="str">
        <f t="shared" si="26"/>
        <v>小学男子4年4X100mR</v>
      </c>
      <c r="AE152" s="304"/>
      <c r="AF152" s="304"/>
      <c r="AG152" s="304"/>
      <c r="AH152" s="304"/>
      <c r="AI152" s="304"/>
      <c r="AJ152" s="304"/>
      <c r="AK152" s="123"/>
      <c r="AL152" s="121">
        <f t="shared" si="32"/>
        <v>0</v>
      </c>
      <c r="AM152" s="122">
        <f t="shared" si="27"/>
        <v>0</v>
      </c>
      <c r="AN152" s="122">
        <f t="shared" si="28"/>
        <v>17</v>
      </c>
      <c r="AO152" s="122">
        <f t="shared" si="29"/>
        <v>17</v>
      </c>
      <c r="AP152" s="304" t="str">
        <f t="shared" si="30"/>
        <v>小学女子5年砲丸投(2.721kg)</v>
      </c>
      <c r="AQ152" s="304"/>
      <c r="AR152" s="304"/>
      <c r="AS152" s="304"/>
      <c r="AT152" s="304"/>
      <c r="AU152" s="304"/>
      <c r="AV152" s="304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</row>
    <row r="153" spans="2:62">
      <c r="B153" s="68"/>
      <c r="C153" s="125"/>
      <c r="D153" s="125"/>
      <c r="E153" s="125"/>
      <c r="F153" s="298" t="s">
        <v>506</v>
      </c>
      <c r="G153" s="299"/>
      <c r="H153" s="299"/>
      <c r="I153" s="299"/>
      <c r="J153" s="299"/>
      <c r="K153" s="299"/>
      <c r="L153" s="300"/>
      <c r="M153" s="61"/>
      <c r="N153" s="72"/>
      <c r="O153" s="127"/>
      <c r="P153" s="127"/>
      <c r="Q153" s="127"/>
      <c r="R153" s="301" t="s">
        <v>606</v>
      </c>
      <c r="S153" s="302"/>
      <c r="T153" s="302"/>
      <c r="U153" s="302"/>
      <c r="V153" s="302"/>
      <c r="W153" s="302"/>
      <c r="X153" s="303"/>
      <c r="Y153" s="61"/>
      <c r="Z153" s="121">
        <f t="shared" si="31"/>
        <v>0</v>
      </c>
      <c r="AA153" s="122">
        <f t="shared" si="33"/>
        <v>0</v>
      </c>
      <c r="AB153" s="122">
        <f t="shared" si="34"/>
        <v>17</v>
      </c>
      <c r="AC153" s="122">
        <f t="shared" si="35"/>
        <v>17</v>
      </c>
      <c r="AD153" s="304" t="str">
        <f t="shared" si="26"/>
        <v>小学男子3年4X100mR</v>
      </c>
      <c r="AE153" s="304"/>
      <c r="AF153" s="304"/>
      <c r="AG153" s="304"/>
      <c r="AH153" s="304"/>
      <c r="AI153" s="304"/>
      <c r="AJ153" s="304"/>
      <c r="AK153" s="123"/>
      <c r="AL153" s="121">
        <f t="shared" si="32"/>
        <v>0</v>
      </c>
      <c r="AM153" s="122">
        <f t="shared" si="27"/>
        <v>0</v>
      </c>
      <c r="AN153" s="122">
        <f t="shared" si="28"/>
        <v>17</v>
      </c>
      <c r="AO153" s="122">
        <f t="shared" si="29"/>
        <v>17</v>
      </c>
      <c r="AP153" s="304" t="str">
        <f t="shared" si="30"/>
        <v>小学女子砲丸投(2.721kg)</v>
      </c>
      <c r="AQ153" s="304"/>
      <c r="AR153" s="304"/>
      <c r="AS153" s="304"/>
      <c r="AT153" s="304"/>
      <c r="AU153" s="304"/>
      <c r="AV153" s="304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2:62">
      <c r="B154" s="68"/>
      <c r="C154" s="125"/>
      <c r="D154" s="125"/>
      <c r="E154" s="125"/>
      <c r="F154" s="298" t="s">
        <v>505</v>
      </c>
      <c r="G154" s="299"/>
      <c r="H154" s="299"/>
      <c r="I154" s="299"/>
      <c r="J154" s="299"/>
      <c r="K154" s="299"/>
      <c r="L154" s="300"/>
      <c r="M154" s="61"/>
      <c r="N154" s="72"/>
      <c r="O154" s="127"/>
      <c r="P154" s="127"/>
      <c r="Q154" s="127"/>
      <c r="R154" s="301" t="s">
        <v>616</v>
      </c>
      <c r="S154" s="302"/>
      <c r="T154" s="302"/>
      <c r="U154" s="302"/>
      <c r="V154" s="302"/>
      <c r="W154" s="302"/>
      <c r="X154" s="303"/>
      <c r="Y154" s="61"/>
      <c r="Z154" s="121">
        <f t="shared" si="31"/>
        <v>0</v>
      </c>
      <c r="AA154" s="122">
        <f t="shared" si="33"/>
        <v>0</v>
      </c>
      <c r="AB154" s="122">
        <f t="shared" si="34"/>
        <v>17</v>
      </c>
      <c r="AC154" s="122">
        <f t="shared" si="35"/>
        <v>17</v>
      </c>
      <c r="AD154" s="304" t="str">
        <f t="shared" si="26"/>
        <v>小学男子4X100mR</v>
      </c>
      <c r="AE154" s="304"/>
      <c r="AF154" s="304"/>
      <c r="AG154" s="304"/>
      <c r="AH154" s="304"/>
      <c r="AI154" s="304"/>
      <c r="AJ154" s="304"/>
      <c r="AK154" s="123"/>
      <c r="AL154" s="121">
        <f t="shared" si="32"/>
        <v>0</v>
      </c>
      <c r="AM154" s="122">
        <f t="shared" si="27"/>
        <v>0</v>
      </c>
      <c r="AN154" s="122">
        <f t="shared" si="28"/>
        <v>17</v>
      </c>
      <c r="AO154" s="122">
        <f t="shared" si="29"/>
        <v>17</v>
      </c>
      <c r="AP154" s="304" t="str">
        <f t="shared" si="30"/>
        <v>小学女子6年ｼﾞｬﾍﾞﾘｯｸﾎﾞｰﾙｽﾛｰ</v>
      </c>
      <c r="AQ154" s="304"/>
      <c r="AR154" s="304"/>
      <c r="AS154" s="304"/>
      <c r="AT154" s="304"/>
      <c r="AU154" s="304"/>
      <c r="AV154" s="304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  <row r="155" spans="2:62">
      <c r="B155" s="68"/>
      <c r="C155" s="125"/>
      <c r="D155" s="125"/>
      <c r="E155" s="125"/>
      <c r="F155" s="298" t="s">
        <v>507</v>
      </c>
      <c r="G155" s="299"/>
      <c r="H155" s="299"/>
      <c r="I155" s="299"/>
      <c r="J155" s="299"/>
      <c r="K155" s="299"/>
      <c r="L155" s="300"/>
      <c r="M155" s="61"/>
      <c r="N155" s="72"/>
      <c r="O155" s="127"/>
      <c r="P155" s="127"/>
      <c r="Q155" s="127"/>
      <c r="R155" s="301" t="s">
        <v>617</v>
      </c>
      <c r="S155" s="302"/>
      <c r="T155" s="302"/>
      <c r="U155" s="302"/>
      <c r="V155" s="302"/>
      <c r="W155" s="302"/>
      <c r="X155" s="303"/>
      <c r="Y155" s="61"/>
      <c r="Z155" s="121">
        <f t="shared" si="31"/>
        <v>0</v>
      </c>
      <c r="AA155" s="122">
        <f t="shared" si="33"/>
        <v>0</v>
      </c>
      <c r="AB155" s="122">
        <f t="shared" si="34"/>
        <v>17</v>
      </c>
      <c r="AC155" s="122">
        <f t="shared" si="35"/>
        <v>17</v>
      </c>
      <c r="AD155" s="304" t="str">
        <f t="shared" si="26"/>
        <v>小学男子4年走高跳</v>
      </c>
      <c r="AE155" s="304"/>
      <c r="AF155" s="304"/>
      <c r="AG155" s="304"/>
      <c r="AH155" s="304"/>
      <c r="AI155" s="304"/>
      <c r="AJ155" s="304"/>
      <c r="AK155" s="123"/>
      <c r="AL155" s="121">
        <f t="shared" si="32"/>
        <v>0</v>
      </c>
      <c r="AM155" s="122">
        <f t="shared" si="27"/>
        <v>0</v>
      </c>
      <c r="AN155" s="122">
        <f t="shared" si="28"/>
        <v>17</v>
      </c>
      <c r="AO155" s="122">
        <f t="shared" si="29"/>
        <v>17</v>
      </c>
      <c r="AP155" s="304" t="str">
        <f t="shared" si="30"/>
        <v>小学女子5年ｼﾞｬﾍﾞﾘｯｸﾎﾞｰﾙｽﾛｰ</v>
      </c>
      <c r="AQ155" s="304"/>
      <c r="AR155" s="304"/>
      <c r="AS155" s="304"/>
      <c r="AT155" s="304"/>
      <c r="AU155" s="304"/>
      <c r="AV155" s="304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</row>
    <row r="156" spans="2:62">
      <c r="B156" s="68"/>
      <c r="C156" s="125"/>
      <c r="D156" s="125"/>
      <c r="E156" s="125"/>
      <c r="F156" s="298" t="s">
        <v>508</v>
      </c>
      <c r="G156" s="299"/>
      <c r="H156" s="299"/>
      <c r="I156" s="299"/>
      <c r="J156" s="299"/>
      <c r="K156" s="299"/>
      <c r="L156" s="300"/>
      <c r="M156" s="61"/>
      <c r="N156" s="72"/>
      <c r="O156" s="127"/>
      <c r="P156" s="127"/>
      <c r="Q156" s="127"/>
      <c r="R156" s="301" t="s">
        <v>618</v>
      </c>
      <c r="S156" s="302"/>
      <c r="T156" s="302"/>
      <c r="U156" s="302"/>
      <c r="V156" s="302"/>
      <c r="W156" s="302"/>
      <c r="X156" s="303"/>
      <c r="Y156" s="61"/>
      <c r="Z156" s="121">
        <f t="shared" si="31"/>
        <v>0</v>
      </c>
      <c r="AA156" s="122">
        <f t="shared" si="33"/>
        <v>0</v>
      </c>
      <c r="AB156" s="122">
        <f t="shared" si="34"/>
        <v>17</v>
      </c>
      <c r="AC156" s="122">
        <f t="shared" si="35"/>
        <v>17</v>
      </c>
      <c r="AD156" s="304" t="str">
        <f t="shared" si="26"/>
        <v>小学男子6年走高跳</v>
      </c>
      <c r="AE156" s="304"/>
      <c r="AF156" s="304"/>
      <c r="AG156" s="304"/>
      <c r="AH156" s="304"/>
      <c r="AI156" s="304"/>
      <c r="AJ156" s="304"/>
      <c r="AK156" s="123"/>
      <c r="AL156" s="121">
        <f t="shared" si="32"/>
        <v>0</v>
      </c>
      <c r="AM156" s="122">
        <f t="shared" si="27"/>
        <v>0</v>
      </c>
      <c r="AN156" s="122">
        <f t="shared" si="28"/>
        <v>17</v>
      </c>
      <c r="AO156" s="122">
        <f t="shared" si="29"/>
        <v>17</v>
      </c>
      <c r="AP156" s="304" t="str">
        <f t="shared" si="30"/>
        <v>小学女子4年ｼﾞｬﾍﾞﾘｯｸﾎﾞｰﾙｽﾛｰ</v>
      </c>
      <c r="AQ156" s="304"/>
      <c r="AR156" s="304"/>
      <c r="AS156" s="304"/>
      <c r="AT156" s="304"/>
      <c r="AU156" s="304"/>
      <c r="AV156" s="304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</row>
    <row r="157" spans="2:62">
      <c r="B157" s="68"/>
      <c r="C157" s="125"/>
      <c r="D157" s="125"/>
      <c r="E157" s="125"/>
      <c r="F157" s="298" t="s">
        <v>509</v>
      </c>
      <c r="G157" s="299"/>
      <c r="H157" s="299"/>
      <c r="I157" s="299"/>
      <c r="J157" s="299"/>
      <c r="K157" s="299"/>
      <c r="L157" s="300"/>
      <c r="M157" s="61"/>
      <c r="N157" s="72"/>
      <c r="O157" s="127"/>
      <c r="P157" s="127"/>
      <c r="Q157" s="127"/>
      <c r="R157" s="301" t="s">
        <v>620</v>
      </c>
      <c r="S157" s="302"/>
      <c r="T157" s="302"/>
      <c r="U157" s="302"/>
      <c r="V157" s="302"/>
      <c r="W157" s="302"/>
      <c r="X157" s="303"/>
      <c r="Y157" s="61"/>
      <c r="Z157" s="121">
        <f t="shared" si="31"/>
        <v>0</v>
      </c>
      <c r="AA157" s="122">
        <f t="shared" si="33"/>
        <v>0</v>
      </c>
      <c r="AB157" s="122">
        <f t="shared" si="34"/>
        <v>17</v>
      </c>
      <c r="AC157" s="122">
        <f t="shared" si="35"/>
        <v>17</v>
      </c>
      <c r="AD157" s="304" t="str">
        <f t="shared" si="26"/>
        <v>小学男子5年走高跳</v>
      </c>
      <c r="AE157" s="304"/>
      <c r="AF157" s="304"/>
      <c r="AG157" s="304"/>
      <c r="AH157" s="304"/>
      <c r="AI157" s="304"/>
      <c r="AJ157" s="304"/>
      <c r="AK157" s="123"/>
      <c r="AL157" s="121">
        <f t="shared" si="32"/>
        <v>0</v>
      </c>
      <c r="AM157" s="122">
        <f t="shared" si="27"/>
        <v>0</v>
      </c>
      <c r="AN157" s="122">
        <f t="shared" si="28"/>
        <v>17</v>
      </c>
      <c r="AO157" s="122">
        <f t="shared" si="29"/>
        <v>17</v>
      </c>
      <c r="AP157" s="304" t="str">
        <f t="shared" si="30"/>
        <v>小学女子3年ｼﾞｬﾍﾞﾘｯｸﾎﾞｰﾙｽﾛｰ</v>
      </c>
      <c r="AQ157" s="304"/>
      <c r="AR157" s="304"/>
      <c r="AS157" s="304"/>
      <c r="AT157" s="304"/>
      <c r="AU157" s="304"/>
      <c r="AV157" s="304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</row>
    <row r="158" spans="2:62">
      <c r="B158" s="68"/>
      <c r="C158" s="125"/>
      <c r="D158" s="125"/>
      <c r="E158" s="125"/>
      <c r="F158" s="298" t="s">
        <v>510</v>
      </c>
      <c r="G158" s="299"/>
      <c r="H158" s="299"/>
      <c r="I158" s="299"/>
      <c r="J158" s="299"/>
      <c r="K158" s="299"/>
      <c r="L158" s="300"/>
      <c r="M158" s="61"/>
      <c r="N158" s="72"/>
      <c r="O158" s="127"/>
      <c r="P158" s="127"/>
      <c r="Q158" s="127"/>
      <c r="R158" s="301" t="s">
        <v>621</v>
      </c>
      <c r="S158" s="302"/>
      <c r="T158" s="302"/>
      <c r="U158" s="302"/>
      <c r="V158" s="302"/>
      <c r="W158" s="302"/>
      <c r="X158" s="303"/>
      <c r="Y158" s="61"/>
      <c r="Z158" s="121">
        <f t="shared" si="31"/>
        <v>0</v>
      </c>
      <c r="AA158" s="122">
        <f t="shared" si="33"/>
        <v>0</v>
      </c>
      <c r="AB158" s="122">
        <f t="shared" si="34"/>
        <v>17</v>
      </c>
      <c r="AC158" s="122">
        <f t="shared" si="35"/>
        <v>17</v>
      </c>
      <c r="AD158" s="304" t="str">
        <f t="shared" si="26"/>
        <v>小学男子走高跳</v>
      </c>
      <c r="AE158" s="304"/>
      <c r="AF158" s="304"/>
      <c r="AG158" s="304"/>
      <c r="AH158" s="304"/>
      <c r="AI158" s="304"/>
      <c r="AJ158" s="304"/>
      <c r="AK158" s="123"/>
      <c r="AL158" s="121">
        <f t="shared" si="32"/>
        <v>0</v>
      </c>
      <c r="AM158" s="122">
        <f t="shared" si="27"/>
        <v>0</v>
      </c>
      <c r="AN158" s="122">
        <f t="shared" si="28"/>
        <v>17</v>
      </c>
      <c r="AO158" s="122">
        <f t="shared" si="29"/>
        <v>17</v>
      </c>
      <c r="AP158" s="304" t="str">
        <f t="shared" si="30"/>
        <v>小学女子2年ｼﾞｬﾍﾞﾘｯｸﾎﾞｰﾙｽﾛｰ</v>
      </c>
      <c r="AQ158" s="304"/>
      <c r="AR158" s="304"/>
      <c r="AS158" s="304"/>
      <c r="AT158" s="304"/>
      <c r="AU158" s="304"/>
      <c r="AV158" s="304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</row>
    <row r="159" spans="2:62">
      <c r="B159" s="68"/>
      <c r="C159" s="125"/>
      <c r="D159" s="125"/>
      <c r="E159" s="125"/>
      <c r="F159" s="298" t="s">
        <v>511</v>
      </c>
      <c r="G159" s="299"/>
      <c r="H159" s="299"/>
      <c r="I159" s="299"/>
      <c r="J159" s="299"/>
      <c r="K159" s="299"/>
      <c r="L159" s="300"/>
      <c r="M159" s="61"/>
      <c r="N159" s="72"/>
      <c r="O159" s="127"/>
      <c r="P159" s="127"/>
      <c r="Q159" s="127"/>
      <c r="R159" s="301" t="s">
        <v>619</v>
      </c>
      <c r="S159" s="302"/>
      <c r="T159" s="302"/>
      <c r="U159" s="302"/>
      <c r="V159" s="302"/>
      <c r="W159" s="302"/>
      <c r="X159" s="303"/>
      <c r="Y159" s="61"/>
      <c r="Z159" s="121">
        <f t="shared" si="31"/>
        <v>0</v>
      </c>
      <c r="AA159" s="122">
        <f t="shared" si="33"/>
        <v>0</v>
      </c>
      <c r="AB159" s="122">
        <f t="shared" si="34"/>
        <v>17</v>
      </c>
      <c r="AC159" s="122">
        <f t="shared" si="35"/>
        <v>17</v>
      </c>
      <c r="AD159" s="304" t="str">
        <f t="shared" si="26"/>
        <v>小学男子6年棒高跳</v>
      </c>
      <c r="AE159" s="304"/>
      <c r="AF159" s="304"/>
      <c r="AG159" s="304"/>
      <c r="AH159" s="304"/>
      <c r="AI159" s="304"/>
      <c r="AJ159" s="304"/>
      <c r="AK159" s="123"/>
      <c r="AL159" s="121">
        <f t="shared" si="32"/>
        <v>0</v>
      </c>
      <c r="AM159" s="122">
        <f t="shared" si="27"/>
        <v>0</v>
      </c>
      <c r="AN159" s="122">
        <f t="shared" si="28"/>
        <v>17</v>
      </c>
      <c r="AO159" s="122">
        <f t="shared" si="29"/>
        <v>17</v>
      </c>
      <c r="AP159" s="304" t="str">
        <f t="shared" si="30"/>
        <v>小学女子1年ｼﾞｬﾍﾞﾘｯｸﾎﾞｰﾙｽﾛｰ</v>
      </c>
      <c r="AQ159" s="304"/>
      <c r="AR159" s="304"/>
      <c r="AS159" s="304"/>
      <c r="AT159" s="304"/>
      <c r="AU159" s="304"/>
      <c r="AV159" s="304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</row>
    <row r="160" spans="2:62">
      <c r="B160" s="68"/>
      <c r="C160" s="125"/>
      <c r="D160" s="125"/>
      <c r="E160" s="125"/>
      <c r="F160" s="298" t="s">
        <v>512</v>
      </c>
      <c r="G160" s="299"/>
      <c r="H160" s="299"/>
      <c r="I160" s="299"/>
      <c r="J160" s="299"/>
      <c r="K160" s="299"/>
      <c r="L160" s="300"/>
      <c r="M160" s="61"/>
      <c r="N160" s="72"/>
      <c r="O160" s="127"/>
      <c r="P160" s="127"/>
      <c r="Q160" s="127"/>
      <c r="R160" s="301" t="s">
        <v>622</v>
      </c>
      <c r="S160" s="302"/>
      <c r="T160" s="302"/>
      <c r="U160" s="302"/>
      <c r="V160" s="302"/>
      <c r="W160" s="302"/>
      <c r="X160" s="303"/>
      <c r="Y160" s="61"/>
      <c r="Z160" s="121">
        <f t="shared" si="31"/>
        <v>0</v>
      </c>
      <c r="AA160" s="122">
        <f t="shared" si="33"/>
        <v>0</v>
      </c>
      <c r="AB160" s="122">
        <f t="shared" si="34"/>
        <v>17</v>
      </c>
      <c r="AC160" s="122">
        <f t="shared" si="35"/>
        <v>17</v>
      </c>
      <c r="AD160" s="304" t="str">
        <f t="shared" si="26"/>
        <v>小学男子6年走幅跳</v>
      </c>
      <c r="AE160" s="304"/>
      <c r="AF160" s="304"/>
      <c r="AG160" s="304"/>
      <c r="AH160" s="304"/>
      <c r="AI160" s="304"/>
      <c r="AJ160" s="304"/>
      <c r="AK160" s="123"/>
      <c r="AL160" s="121">
        <f t="shared" si="32"/>
        <v>0</v>
      </c>
      <c r="AM160" s="122">
        <f t="shared" si="27"/>
        <v>0</v>
      </c>
      <c r="AN160" s="122">
        <f t="shared" si="28"/>
        <v>17</v>
      </c>
      <c r="AO160" s="122">
        <f t="shared" si="29"/>
        <v>17</v>
      </c>
      <c r="AP160" s="304" t="str">
        <f t="shared" si="30"/>
        <v>小学女子ｼﾞｬﾍﾞﾘｯｸﾎﾞｰﾙｽﾛｰ</v>
      </c>
      <c r="AQ160" s="304"/>
      <c r="AR160" s="304"/>
      <c r="AS160" s="304"/>
      <c r="AT160" s="304"/>
      <c r="AU160" s="304"/>
      <c r="AV160" s="304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</row>
    <row r="161" spans="2:62">
      <c r="B161" s="68"/>
      <c r="C161" s="125"/>
      <c r="D161" s="125"/>
      <c r="E161" s="125"/>
      <c r="F161" s="298" t="s">
        <v>513</v>
      </c>
      <c r="G161" s="299"/>
      <c r="H161" s="299"/>
      <c r="I161" s="299"/>
      <c r="J161" s="299"/>
      <c r="K161" s="299"/>
      <c r="L161" s="300"/>
      <c r="M161" s="61"/>
      <c r="N161" s="72"/>
      <c r="O161" s="127"/>
      <c r="P161" s="127"/>
      <c r="Q161" s="127"/>
      <c r="R161" s="301" t="s">
        <v>607</v>
      </c>
      <c r="S161" s="302"/>
      <c r="T161" s="302"/>
      <c r="U161" s="302"/>
      <c r="V161" s="302"/>
      <c r="W161" s="302"/>
      <c r="X161" s="303"/>
      <c r="Y161" s="61"/>
      <c r="Z161" s="121">
        <f t="shared" si="31"/>
        <v>0</v>
      </c>
      <c r="AA161" s="122">
        <f t="shared" si="33"/>
        <v>0</v>
      </c>
      <c r="AB161" s="122">
        <f t="shared" si="34"/>
        <v>17</v>
      </c>
      <c r="AC161" s="122">
        <f t="shared" si="35"/>
        <v>17</v>
      </c>
      <c r="AD161" s="304" t="str">
        <f t="shared" si="26"/>
        <v>小学男子5年走幅跳</v>
      </c>
      <c r="AE161" s="304"/>
      <c r="AF161" s="304"/>
      <c r="AG161" s="304"/>
      <c r="AH161" s="304"/>
      <c r="AI161" s="304"/>
      <c r="AJ161" s="304"/>
      <c r="AK161" s="123"/>
      <c r="AL161" s="121">
        <f t="shared" si="32"/>
        <v>0</v>
      </c>
      <c r="AM161" s="122">
        <f t="shared" si="27"/>
        <v>0</v>
      </c>
      <c r="AN161" s="122">
        <f t="shared" si="28"/>
        <v>17</v>
      </c>
      <c r="AO161" s="122">
        <f t="shared" si="29"/>
        <v>17</v>
      </c>
      <c r="AP161" s="304" t="str">
        <f t="shared" si="30"/>
        <v>幼児女子60m</v>
      </c>
      <c r="AQ161" s="304"/>
      <c r="AR161" s="304"/>
      <c r="AS161" s="304"/>
      <c r="AT161" s="304"/>
      <c r="AU161" s="304"/>
      <c r="AV161" s="304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</row>
    <row r="162" spans="2:62">
      <c r="B162" s="68"/>
      <c r="C162" s="125"/>
      <c r="D162" s="125"/>
      <c r="E162" s="125"/>
      <c r="F162" s="298" t="s">
        <v>514</v>
      </c>
      <c r="G162" s="299"/>
      <c r="H162" s="299"/>
      <c r="I162" s="299"/>
      <c r="J162" s="299"/>
      <c r="K162" s="299"/>
      <c r="L162" s="300"/>
      <c r="M162" s="61"/>
      <c r="N162" s="70"/>
      <c r="O162" s="127"/>
      <c r="P162" s="127"/>
      <c r="Q162" s="127"/>
      <c r="R162" s="301"/>
      <c r="S162" s="302"/>
      <c r="T162" s="302"/>
      <c r="U162" s="302"/>
      <c r="V162" s="302"/>
      <c r="W162" s="302"/>
      <c r="X162" s="303"/>
      <c r="Y162" s="61"/>
      <c r="Z162" s="121">
        <f t="shared" si="31"/>
        <v>0</v>
      </c>
      <c r="AA162" s="122">
        <f t="shared" si="33"/>
        <v>0</v>
      </c>
      <c r="AB162" s="122">
        <f t="shared" si="34"/>
        <v>17</v>
      </c>
      <c r="AC162" s="122">
        <f t="shared" si="35"/>
        <v>17</v>
      </c>
      <c r="AD162" s="304" t="str">
        <f t="shared" si="26"/>
        <v>小学男子4年走幅跳</v>
      </c>
      <c r="AE162" s="304"/>
      <c r="AF162" s="304"/>
      <c r="AG162" s="304"/>
      <c r="AH162" s="304"/>
      <c r="AI162" s="304"/>
      <c r="AJ162" s="304"/>
      <c r="AK162" s="123"/>
      <c r="AL162" s="121">
        <f t="shared" si="32"/>
        <v>0</v>
      </c>
      <c r="AM162" s="122">
        <f t="shared" si="27"/>
        <v>0</v>
      </c>
      <c r="AN162" s="122">
        <f t="shared" si="28"/>
        <v>17</v>
      </c>
      <c r="AO162" s="122">
        <f t="shared" si="29"/>
        <v>17</v>
      </c>
      <c r="AP162" s="304">
        <f t="shared" si="30"/>
        <v>0</v>
      </c>
      <c r="AQ162" s="304"/>
      <c r="AR162" s="304"/>
      <c r="AS162" s="304"/>
      <c r="AT162" s="304"/>
      <c r="AU162" s="304"/>
      <c r="AV162" s="304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</row>
    <row r="163" spans="2:62">
      <c r="B163" s="68"/>
      <c r="C163" s="125"/>
      <c r="D163" s="125"/>
      <c r="E163" s="125"/>
      <c r="F163" s="298" t="s">
        <v>515</v>
      </c>
      <c r="G163" s="299"/>
      <c r="H163" s="299"/>
      <c r="I163" s="299"/>
      <c r="J163" s="299"/>
      <c r="K163" s="299"/>
      <c r="L163" s="300"/>
      <c r="M163" s="61"/>
      <c r="N163" s="70"/>
      <c r="O163" s="127"/>
      <c r="P163" s="127"/>
      <c r="Q163" s="127"/>
      <c r="R163" s="301"/>
      <c r="S163" s="302"/>
      <c r="T163" s="302"/>
      <c r="U163" s="302"/>
      <c r="V163" s="302"/>
      <c r="W163" s="302"/>
      <c r="X163" s="303"/>
      <c r="Y163" s="61"/>
      <c r="Z163" s="121">
        <f t="shared" si="31"/>
        <v>0</v>
      </c>
      <c r="AA163" s="122">
        <f t="shared" si="33"/>
        <v>0</v>
      </c>
      <c r="AB163" s="122">
        <f t="shared" si="34"/>
        <v>17</v>
      </c>
      <c r="AC163" s="122">
        <f t="shared" si="35"/>
        <v>17</v>
      </c>
      <c r="AD163" s="304" t="str">
        <f t="shared" si="26"/>
        <v>小学男子3年走幅跳</v>
      </c>
      <c r="AE163" s="304"/>
      <c r="AF163" s="304"/>
      <c r="AG163" s="304"/>
      <c r="AH163" s="304"/>
      <c r="AI163" s="304"/>
      <c r="AJ163" s="304"/>
      <c r="AK163" s="123"/>
      <c r="AL163" s="121">
        <f t="shared" si="32"/>
        <v>0</v>
      </c>
      <c r="AM163" s="122">
        <f t="shared" si="27"/>
        <v>0</v>
      </c>
      <c r="AN163" s="122">
        <f t="shared" si="28"/>
        <v>17</v>
      </c>
      <c r="AO163" s="122">
        <f t="shared" si="29"/>
        <v>17</v>
      </c>
      <c r="AP163" s="304">
        <f t="shared" si="30"/>
        <v>0</v>
      </c>
      <c r="AQ163" s="304"/>
      <c r="AR163" s="304"/>
      <c r="AS163" s="304"/>
      <c r="AT163" s="304"/>
      <c r="AU163" s="304"/>
      <c r="AV163" s="304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</row>
    <row r="164" spans="2:62">
      <c r="B164" s="68"/>
      <c r="C164" s="125"/>
      <c r="D164" s="125"/>
      <c r="E164" s="125"/>
      <c r="F164" s="298" t="s">
        <v>516</v>
      </c>
      <c r="G164" s="299"/>
      <c r="H164" s="299"/>
      <c r="I164" s="299"/>
      <c r="J164" s="299"/>
      <c r="K164" s="299"/>
      <c r="L164" s="300"/>
      <c r="M164" s="61"/>
      <c r="N164" s="70"/>
      <c r="O164" s="127"/>
      <c r="P164" s="127"/>
      <c r="Q164" s="127"/>
      <c r="R164" s="301"/>
      <c r="S164" s="302"/>
      <c r="T164" s="302"/>
      <c r="U164" s="302"/>
      <c r="V164" s="302"/>
      <c r="W164" s="302"/>
      <c r="X164" s="303"/>
      <c r="Y164" s="61"/>
      <c r="Z164" s="121">
        <f t="shared" si="31"/>
        <v>0</v>
      </c>
      <c r="AA164" s="122">
        <f t="shared" si="33"/>
        <v>0</v>
      </c>
      <c r="AB164" s="122">
        <f t="shared" si="34"/>
        <v>17</v>
      </c>
      <c r="AC164" s="122">
        <f t="shared" si="35"/>
        <v>17</v>
      </c>
      <c r="AD164" s="304" t="str">
        <f t="shared" si="26"/>
        <v>小学男子走幅跳</v>
      </c>
      <c r="AE164" s="304"/>
      <c r="AF164" s="304"/>
      <c r="AG164" s="304"/>
      <c r="AH164" s="304"/>
      <c r="AI164" s="304"/>
      <c r="AJ164" s="304"/>
      <c r="AK164" s="123"/>
      <c r="AL164" s="121">
        <f t="shared" si="32"/>
        <v>0</v>
      </c>
      <c r="AM164" s="122">
        <f t="shared" si="27"/>
        <v>0</v>
      </c>
      <c r="AN164" s="122">
        <f t="shared" si="28"/>
        <v>17</v>
      </c>
      <c r="AO164" s="122">
        <f t="shared" si="29"/>
        <v>17</v>
      </c>
      <c r="AP164" s="304">
        <f t="shared" si="30"/>
        <v>0</v>
      </c>
      <c r="AQ164" s="304"/>
      <c r="AR164" s="304"/>
      <c r="AS164" s="304"/>
      <c r="AT164" s="304"/>
      <c r="AU164" s="304"/>
      <c r="AV164" s="304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</row>
    <row r="165" spans="2:62">
      <c r="B165" s="68"/>
      <c r="C165" s="125"/>
      <c r="D165" s="125"/>
      <c r="E165" s="125"/>
      <c r="F165" s="298" t="s">
        <v>517</v>
      </c>
      <c r="G165" s="299"/>
      <c r="H165" s="299"/>
      <c r="I165" s="299"/>
      <c r="J165" s="299"/>
      <c r="K165" s="299"/>
      <c r="L165" s="300"/>
      <c r="M165" s="61"/>
      <c r="N165" s="127"/>
      <c r="O165" s="127"/>
      <c r="P165" s="127"/>
      <c r="Q165" s="127"/>
      <c r="R165" s="301"/>
      <c r="S165" s="302"/>
      <c r="T165" s="302"/>
      <c r="U165" s="302"/>
      <c r="V165" s="302"/>
      <c r="W165" s="302"/>
      <c r="X165" s="303"/>
      <c r="Y165" s="61"/>
      <c r="Z165" s="121">
        <f t="shared" si="31"/>
        <v>0</v>
      </c>
      <c r="AA165" s="122">
        <f t="shared" si="33"/>
        <v>0</v>
      </c>
      <c r="AB165" s="122">
        <f t="shared" si="34"/>
        <v>17</v>
      </c>
      <c r="AC165" s="122">
        <f t="shared" si="35"/>
        <v>17</v>
      </c>
      <c r="AD165" s="304" t="str">
        <f t="shared" si="26"/>
        <v>小学男子6年砲丸投(2.721kg)</v>
      </c>
      <c r="AE165" s="304"/>
      <c r="AF165" s="304"/>
      <c r="AG165" s="304"/>
      <c r="AH165" s="304"/>
      <c r="AI165" s="304"/>
      <c r="AJ165" s="304"/>
      <c r="AK165" s="123"/>
      <c r="AL165" s="121">
        <f t="shared" si="32"/>
        <v>0</v>
      </c>
      <c r="AM165" s="122">
        <f t="shared" si="27"/>
        <v>0</v>
      </c>
      <c r="AN165" s="122">
        <f t="shared" si="28"/>
        <v>17</v>
      </c>
      <c r="AO165" s="122">
        <f t="shared" si="29"/>
        <v>17</v>
      </c>
      <c r="AP165" s="304">
        <f t="shared" si="30"/>
        <v>0</v>
      </c>
      <c r="AQ165" s="304"/>
      <c r="AR165" s="304"/>
      <c r="AS165" s="304"/>
      <c r="AT165" s="304"/>
      <c r="AU165" s="304"/>
      <c r="AV165" s="304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</row>
    <row r="166" spans="2:62">
      <c r="B166" s="68"/>
      <c r="C166" s="125"/>
      <c r="D166" s="125"/>
      <c r="E166" s="125"/>
      <c r="F166" s="298" t="s">
        <v>518</v>
      </c>
      <c r="G166" s="299"/>
      <c r="H166" s="299"/>
      <c r="I166" s="299"/>
      <c r="J166" s="299"/>
      <c r="K166" s="299"/>
      <c r="L166" s="300"/>
      <c r="M166" s="61"/>
      <c r="N166" s="127"/>
      <c r="O166" s="127"/>
      <c r="P166" s="127"/>
      <c r="Q166" s="127"/>
      <c r="R166" s="301"/>
      <c r="S166" s="302"/>
      <c r="T166" s="302"/>
      <c r="U166" s="302"/>
      <c r="V166" s="302"/>
      <c r="W166" s="302"/>
      <c r="X166" s="303"/>
      <c r="Y166" s="61"/>
      <c r="Z166" s="121">
        <f t="shared" si="31"/>
        <v>0</v>
      </c>
      <c r="AA166" s="122">
        <f t="shared" si="33"/>
        <v>0</v>
      </c>
      <c r="AB166" s="122">
        <f t="shared" si="34"/>
        <v>17</v>
      </c>
      <c r="AC166" s="122">
        <f t="shared" si="35"/>
        <v>17</v>
      </c>
      <c r="AD166" s="304" t="str">
        <f t="shared" si="26"/>
        <v>小学男子5年砲丸投(2.721kg)</v>
      </c>
      <c r="AE166" s="304"/>
      <c r="AF166" s="304"/>
      <c r="AG166" s="304"/>
      <c r="AH166" s="304"/>
      <c r="AI166" s="304"/>
      <c r="AJ166" s="304"/>
      <c r="AK166" s="123"/>
      <c r="AL166" s="121">
        <f t="shared" si="32"/>
        <v>0</v>
      </c>
      <c r="AM166" s="122">
        <f t="shared" si="27"/>
        <v>0</v>
      </c>
      <c r="AN166" s="122">
        <f t="shared" si="28"/>
        <v>17</v>
      </c>
      <c r="AO166" s="122">
        <f t="shared" si="29"/>
        <v>17</v>
      </c>
      <c r="AP166" s="304">
        <f t="shared" si="30"/>
        <v>0</v>
      </c>
      <c r="AQ166" s="304"/>
      <c r="AR166" s="304"/>
      <c r="AS166" s="304"/>
      <c r="AT166" s="304"/>
      <c r="AU166" s="304"/>
      <c r="AV166" s="304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</row>
    <row r="167" spans="2:62">
      <c r="B167" s="68"/>
      <c r="C167" s="125"/>
      <c r="D167" s="125"/>
      <c r="E167" s="125"/>
      <c r="F167" s="298" t="s">
        <v>519</v>
      </c>
      <c r="G167" s="299"/>
      <c r="H167" s="299"/>
      <c r="I167" s="299"/>
      <c r="J167" s="299"/>
      <c r="K167" s="299"/>
      <c r="L167" s="300"/>
      <c r="M167" s="61"/>
      <c r="N167" s="127"/>
      <c r="O167" s="127"/>
      <c r="P167" s="127"/>
      <c r="Q167" s="127"/>
      <c r="R167" s="301"/>
      <c r="S167" s="302"/>
      <c r="T167" s="302"/>
      <c r="U167" s="302"/>
      <c r="V167" s="302"/>
      <c r="W167" s="302"/>
      <c r="X167" s="303"/>
      <c r="Y167" s="61"/>
      <c r="Z167" s="121">
        <f t="shared" si="31"/>
        <v>0</v>
      </c>
      <c r="AA167" s="122">
        <f t="shared" si="33"/>
        <v>0</v>
      </c>
      <c r="AB167" s="122">
        <f t="shared" si="34"/>
        <v>17</v>
      </c>
      <c r="AC167" s="122">
        <f t="shared" si="35"/>
        <v>17</v>
      </c>
      <c r="AD167" s="304" t="str">
        <f t="shared" si="26"/>
        <v>小学男子砲丸投(2.721kg)</v>
      </c>
      <c r="AE167" s="304"/>
      <c r="AF167" s="304"/>
      <c r="AG167" s="304"/>
      <c r="AH167" s="304"/>
      <c r="AI167" s="304"/>
      <c r="AJ167" s="304"/>
      <c r="AK167" s="123"/>
      <c r="AL167" s="121">
        <f t="shared" si="32"/>
        <v>0</v>
      </c>
      <c r="AM167" s="122">
        <f t="shared" si="27"/>
        <v>0</v>
      </c>
      <c r="AN167" s="122">
        <f t="shared" si="28"/>
        <v>17</v>
      </c>
      <c r="AO167" s="122">
        <f t="shared" si="29"/>
        <v>17</v>
      </c>
      <c r="AP167" s="304">
        <f t="shared" si="30"/>
        <v>0</v>
      </c>
      <c r="AQ167" s="304"/>
      <c r="AR167" s="304"/>
      <c r="AS167" s="304"/>
      <c r="AT167" s="304"/>
      <c r="AU167" s="304"/>
      <c r="AV167" s="304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</row>
    <row r="168" spans="2:62">
      <c r="B168" s="68"/>
      <c r="C168" s="125"/>
      <c r="D168" s="125"/>
      <c r="E168" s="125"/>
      <c r="F168" s="298" t="s">
        <v>609</v>
      </c>
      <c r="G168" s="299"/>
      <c r="H168" s="299"/>
      <c r="I168" s="299"/>
      <c r="J168" s="299"/>
      <c r="K168" s="299"/>
      <c r="L168" s="300"/>
      <c r="M168" s="61"/>
      <c r="N168" s="127"/>
      <c r="O168" s="127"/>
      <c r="P168" s="127"/>
      <c r="Q168" s="127"/>
      <c r="R168" s="301"/>
      <c r="S168" s="302"/>
      <c r="T168" s="302"/>
      <c r="U168" s="302"/>
      <c r="V168" s="302"/>
      <c r="W168" s="302"/>
      <c r="X168" s="303"/>
      <c r="Y168" s="61"/>
      <c r="Z168" s="121">
        <f t="shared" si="31"/>
        <v>0</v>
      </c>
      <c r="AA168" s="122">
        <f t="shared" si="33"/>
        <v>0</v>
      </c>
      <c r="AB168" s="122">
        <f t="shared" si="34"/>
        <v>17</v>
      </c>
      <c r="AC168" s="122">
        <f t="shared" si="35"/>
        <v>17</v>
      </c>
      <c r="AD168" s="304" t="str">
        <f t="shared" si="26"/>
        <v>小学男子6年ｼﾞｬﾍﾞﾘｯｸﾎﾞｰﾙｽﾛｰ</v>
      </c>
      <c r="AE168" s="304"/>
      <c r="AF168" s="304"/>
      <c r="AG168" s="304"/>
      <c r="AH168" s="304"/>
      <c r="AI168" s="304"/>
      <c r="AJ168" s="304"/>
      <c r="AK168" s="123"/>
      <c r="AL168" s="121">
        <f t="shared" si="32"/>
        <v>0</v>
      </c>
      <c r="AM168" s="122">
        <f t="shared" si="27"/>
        <v>0</v>
      </c>
      <c r="AN168" s="122">
        <f t="shared" si="28"/>
        <v>17</v>
      </c>
      <c r="AO168" s="122">
        <f t="shared" si="29"/>
        <v>17</v>
      </c>
      <c r="AP168" s="304">
        <f t="shared" si="30"/>
        <v>0</v>
      </c>
      <c r="AQ168" s="304"/>
      <c r="AR168" s="304"/>
      <c r="AS168" s="304"/>
      <c r="AT168" s="304"/>
      <c r="AU168" s="304"/>
      <c r="AV168" s="304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</row>
    <row r="169" spans="2:62">
      <c r="B169" s="68"/>
      <c r="C169" s="125"/>
      <c r="D169" s="125"/>
      <c r="E169" s="125"/>
      <c r="F169" s="298" t="s">
        <v>610</v>
      </c>
      <c r="G169" s="299"/>
      <c r="H169" s="299"/>
      <c r="I169" s="299"/>
      <c r="J169" s="299"/>
      <c r="K169" s="299"/>
      <c r="L169" s="300"/>
      <c r="M169" s="61"/>
      <c r="N169" s="127"/>
      <c r="O169" s="127"/>
      <c r="P169" s="127"/>
      <c r="Q169" s="127"/>
      <c r="R169" s="301"/>
      <c r="S169" s="302"/>
      <c r="T169" s="302"/>
      <c r="U169" s="302"/>
      <c r="V169" s="302"/>
      <c r="W169" s="302"/>
      <c r="X169" s="303"/>
      <c r="Y169" s="61"/>
      <c r="Z169" s="121">
        <f t="shared" si="31"/>
        <v>0</v>
      </c>
      <c r="AA169" s="122">
        <f t="shared" si="33"/>
        <v>0</v>
      </c>
      <c r="AB169" s="122">
        <f t="shared" si="34"/>
        <v>17</v>
      </c>
      <c r="AC169" s="122">
        <f t="shared" si="35"/>
        <v>17</v>
      </c>
      <c r="AD169" s="304" t="str">
        <f t="shared" si="26"/>
        <v>小学男子5年ｼﾞｬﾍﾞﾘｯｸﾎﾞｰﾙｽﾛｰ</v>
      </c>
      <c r="AE169" s="304"/>
      <c r="AF169" s="304"/>
      <c r="AG169" s="304"/>
      <c r="AH169" s="304"/>
      <c r="AI169" s="304"/>
      <c r="AJ169" s="304"/>
      <c r="AK169" s="123"/>
      <c r="AL169" s="121">
        <f t="shared" si="32"/>
        <v>0</v>
      </c>
      <c r="AM169" s="122">
        <f t="shared" si="27"/>
        <v>0</v>
      </c>
      <c r="AN169" s="122">
        <f t="shared" si="28"/>
        <v>17</v>
      </c>
      <c r="AO169" s="122">
        <f t="shared" si="29"/>
        <v>17</v>
      </c>
      <c r="AP169" s="304">
        <f t="shared" si="30"/>
        <v>0</v>
      </c>
      <c r="AQ169" s="304"/>
      <c r="AR169" s="304"/>
      <c r="AS169" s="304"/>
      <c r="AT169" s="304"/>
      <c r="AU169" s="304"/>
      <c r="AV169" s="304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</row>
    <row r="170" spans="2:62">
      <c r="B170" s="68"/>
      <c r="C170" s="125"/>
      <c r="D170" s="125"/>
      <c r="E170" s="125"/>
      <c r="F170" s="298" t="s">
        <v>611</v>
      </c>
      <c r="G170" s="299"/>
      <c r="H170" s="299"/>
      <c r="I170" s="299"/>
      <c r="J170" s="299"/>
      <c r="K170" s="299"/>
      <c r="L170" s="300"/>
      <c r="M170" s="61"/>
      <c r="N170" s="127"/>
      <c r="O170" s="127"/>
      <c r="P170" s="127"/>
      <c r="Q170" s="127"/>
      <c r="R170" s="301"/>
      <c r="S170" s="302"/>
      <c r="T170" s="302"/>
      <c r="U170" s="302"/>
      <c r="V170" s="302"/>
      <c r="W170" s="302"/>
      <c r="X170" s="303"/>
      <c r="Y170" s="61"/>
      <c r="Z170" s="121">
        <f t="shared" si="31"/>
        <v>0</v>
      </c>
      <c r="AA170" s="122">
        <f t="shared" si="33"/>
        <v>0</v>
      </c>
      <c r="AB170" s="122">
        <f t="shared" si="34"/>
        <v>17</v>
      </c>
      <c r="AC170" s="122">
        <f t="shared" si="35"/>
        <v>17</v>
      </c>
      <c r="AD170" s="304" t="str">
        <f t="shared" si="26"/>
        <v>小学男子4年ｼﾞｬﾍﾞﾘｯｸﾎﾞｰﾙｽﾛｰ</v>
      </c>
      <c r="AE170" s="304"/>
      <c r="AF170" s="304"/>
      <c r="AG170" s="304"/>
      <c r="AH170" s="304"/>
      <c r="AI170" s="304"/>
      <c r="AJ170" s="304"/>
      <c r="AK170" s="123"/>
      <c r="AL170" s="121">
        <f t="shared" si="32"/>
        <v>0</v>
      </c>
      <c r="AM170" s="122">
        <f t="shared" si="27"/>
        <v>0</v>
      </c>
      <c r="AN170" s="122">
        <f t="shared" si="28"/>
        <v>17</v>
      </c>
      <c r="AO170" s="122">
        <f t="shared" si="29"/>
        <v>17</v>
      </c>
      <c r="AP170" s="304">
        <f t="shared" si="30"/>
        <v>0</v>
      </c>
      <c r="AQ170" s="304"/>
      <c r="AR170" s="304"/>
      <c r="AS170" s="304"/>
      <c r="AT170" s="304"/>
      <c r="AU170" s="304"/>
      <c r="AV170" s="304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</row>
    <row r="171" spans="2:62">
      <c r="B171" s="68"/>
      <c r="C171" s="125"/>
      <c r="D171" s="125"/>
      <c r="E171" s="125"/>
      <c r="F171" s="298" t="s">
        <v>612</v>
      </c>
      <c r="G171" s="299"/>
      <c r="H171" s="299"/>
      <c r="I171" s="299"/>
      <c r="J171" s="299"/>
      <c r="K171" s="299"/>
      <c r="L171" s="300"/>
      <c r="M171" s="61"/>
      <c r="N171" s="127"/>
      <c r="O171" s="127"/>
      <c r="P171" s="127"/>
      <c r="Q171" s="127"/>
      <c r="R171" s="301"/>
      <c r="S171" s="302"/>
      <c r="T171" s="302"/>
      <c r="U171" s="302"/>
      <c r="V171" s="302"/>
      <c r="W171" s="302"/>
      <c r="X171" s="303"/>
      <c r="Y171" s="61"/>
      <c r="Z171" s="121">
        <f t="shared" si="31"/>
        <v>0</v>
      </c>
      <c r="AA171" s="122">
        <f t="shared" si="33"/>
        <v>0</v>
      </c>
      <c r="AB171" s="122">
        <f t="shared" si="34"/>
        <v>17</v>
      </c>
      <c r="AC171" s="122">
        <f t="shared" si="35"/>
        <v>17</v>
      </c>
      <c r="AD171" s="304" t="str">
        <f t="shared" si="26"/>
        <v>小学男子3年ｼﾞｬﾍﾞﾘｯｸﾎﾞｰﾙｽﾛｰ</v>
      </c>
      <c r="AE171" s="304"/>
      <c r="AF171" s="304"/>
      <c r="AG171" s="304"/>
      <c r="AH171" s="304"/>
      <c r="AI171" s="304"/>
      <c r="AJ171" s="304"/>
      <c r="AK171" s="123"/>
      <c r="AL171" s="121">
        <f t="shared" si="32"/>
        <v>0</v>
      </c>
      <c r="AM171" s="122">
        <f t="shared" si="27"/>
        <v>0</v>
      </c>
      <c r="AN171" s="122">
        <f t="shared" si="28"/>
        <v>17</v>
      </c>
      <c r="AO171" s="122">
        <f t="shared" si="29"/>
        <v>17</v>
      </c>
      <c r="AP171" s="304">
        <f t="shared" si="30"/>
        <v>0</v>
      </c>
      <c r="AQ171" s="304"/>
      <c r="AR171" s="304"/>
      <c r="AS171" s="304"/>
      <c r="AT171" s="304"/>
      <c r="AU171" s="304"/>
      <c r="AV171" s="304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</row>
    <row r="172" spans="2:62">
      <c r="B172" s="68"/>
      <c r="C172" s="125"/>
      <c r="D172" s="125"/>
      <c r="E172" s="125"/>
      <c r="F172" s="298" t="s">
        <v>613</v>
      </c>
      <c r="G172" s="299"/>
      <c r="H172" s="299"/>
      <c r="I172" s="299"/>
      <c r="J172" s="299"/>
      <c r="K172" s="299"/>
      <c r="L172" s="300"/>
      <c r="M172" s="61"/>
      <c r="N172" s="127"/>
      <c r="O172" s="127"/>
      <c r="P172" s="127"/>
      <c r="Q172" s="127"/>
      <c r="R172" s="301"/>
      <c r="S172" s="302"/>
      <c r="T172" s="302"/>
      <c r="U172" s="302"/>
      <c r="V172" s="302"/>
      <c r="W172" s="302"/>
      <c r="X172" s="303"/>
      <c r="Y172" s="61"/>
      <c r="Z172" s="121">
        <f t="shared" si="31"/>
        <v>0</v>
      </c>
      <c r="AA172" s="122">
        <f t="shared" si="33"/>
        <v>0</v>
      </c>
      <c r="AB172" s="122">
        <f t="shared" si="34"/>
        <v>17</v>
      </c>
      <c r="AC172" s="122">
        <f t="shared" si="35"/>
        <v>17</v>
      </c>
      <c r="AD172" s="304" t="str">
        <f t="shared" si="26"/>
        <v>小学男子2年ｼﾞｬﾍﾞﾘｯｸﾎﾞｰﾙｽﾛｰ</v>
      </c>
      <c r="AE172" s="304"/>
      <c r="AF172" s="304"/>
      <c r="AG172" s="304"/>
      <c r="AH172" s="304"/>
      <c r="AI172" s="304"/>
      <c r="AJ172" s="304"/>
      <c r="AK172" s="123"/>
      <c r="AL172" s="121">
        <f t="shared" si="32"/>
        <v>0</v>
      </c>
      <c r="AM172" s="122">
        <f t="shared" si="27"/>
        <v>0</v>
      </c>
      <c r="AN172" s="122">
        <f t="shared" si="28"/>
        <v>17</v>
      </c>
      <c r="AO172" s="122">
        <f t="shared" si="29"/>
        <v>17</v>
      </c>
      <c r="AP172" s="304">
        <f t="shared" si="30"/>
        <v>0</v>
      </c>
      <c r="AQ172" s="304"/>
      <c r="AR172" s="304"/>
      <c r="AS172" s="304"/>
      <c r="AT172" s="304"/>
      <c r="AU172" s="304"/>
      <c r="AV172" s="304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</row>
    <row r="173" spans="2:62">
      <c r="B173" s="68"/>
      <c r="C173" s="125"/>
      <c r="D173" s="125"/>
      <c r="E173" s="125"/>
      <c r="F173" s="298" t="s">
        <v>614</v>
      </c>
      <c r="G173" s="299"/>
      <c r="H173" s="299"/>
      <c r="I173" s="299"/>
      <c r="J173" s="299"/>
      <c r="K173" s="299"/>
      <c r="L173" s="300"/>
      <c r="M173" s="61"/>
      <c r="N173" s="127"/>
      <c r="O173" s="127"/>
      <c r="P173" s="127"/>
      <c r="Q173" s="127"/>
      <c r="R173" s="301"/>
      <c r="S173" s="302"/>
      <c r="T173" s="302"/>
      <c r="U173" s="302"/>
      <c r="V173" s="302"/>
      <c r="W173" s="302"/>
      <c r="X173" s="303"/>
      <c r="Y173" s="61"/>
      <c r="Z173" s="121">
        <f t="shared" si="31"/>
        <v>0</v>
      </c>
      <c r="AA173" s="122">
        <f t="shared" si="33"/>
        <v>0</v>
      </c>
      <c r="AB173" s="122">
        <f t="shared" si="34"/>
        <v>17</v>
      </c>
      <c r="AC173" s="122">
        <f t="shared" si="35"/>
        <v>17</v>
      </c>
      <c r="AD173" s="304" t="str">
        <f t="shared" si="26"/>
        <v>小学男子1年ｼﾞｬﾍﾞﾘｯｸﾎﾞｰﾙｽﾛｰ</v>
      </c>
      <c r="AE173" s="304"/>
      <c r="AF173" s="304"/>
      <c r="AG173" s="304"/>
      <c r="AH173" s="304"/>
      <c r="AI173" s="304"/>
      <c r="AJ173" s="304"/>
      <c r="AK173" s="123"/>
      <c r="AL173" s="121">
        <f t="shared" si="32"/>
        <v>0</v>
      </c>
      <c r="AM173" s="122">
        <f t="shared" si="27"/>
        <v>0</v>
      </c>
      <c r="AN173" s="122">
        <f t="shared" si="28"/>
        <v>17</v>
      </c>
      <c r="AO173" s="122">
        <f t="shared" si="29"/>
        <v>17</v>
      </c>
      <c r="AP173" s="304">
        <f t="shared" si="30"/>
        <v>0</v>
      </c>
      <c r="AQ173" s="304"/>
      <c r="AR173" s="304"/>
      <c r="AS173" s="304"/>
      <c r="AT173" s="304"/>
      <c r="AU173" s="304"/>
      <c r="AV173" s="304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</row>
    <row r="174" spans="2:62">
      <c r="B174" s="68"/>
      <c r="C174" s="125"/>
      <c r="D174" s="125"/>
      <c r="E174" s="125"/>
      <c r="F174" s="298" t="s">
        <v>615</v>
      </c>
      <c r="G174" s="299"/>
      <c r="H174" s="299"/>
      <c r="I174" s="299"/>
      <c r="J174" s="299"/>
      <c r="K174" s="299"/>
      <c r="L174" s="300"/>
      <c r="M174" s="61"/>
      <c r="N174" s="127"/>
      <c r="O174" s="127"/>
      <c r="P174" s="127"/>
      <c r="Q174" s="127"/>
      <c r="R174" s="301"/>
      <c r="S174" s="302"/>
      <c r="T174" s="302"/>
      <c r="U174" s="302"/>
      <c r="V174" s="302"/>
      <c r="W174" s="302"/>
      <c r="X174" s="303"/>
      <c r="Y174" s="61"/>
      <c r="Z174" s="121">
        <f t="shared" si="31"/>
        <v>0</v>
      </c>
      <c r="AA174" s="122">
        <f t="shared" si="33"/>
        <v>0</v>
      </c>
      <c r="AB174" s="122">
        <f t="shared" si="34"/>
        <v>17</v>
      </c>
      <c r="AC174" s="122">
        <f t="shared" si="35"/>
        <v>17</v>
      </c>
      <c r="AD174" s="304" t="str">
        <f t="shared" si="26"/>
        <v>小学男子ｼﾞｬﾍﾞﾘｯｸﾎﾞｰﾙｽﾛｰ</v>
      </c>
      <c r="AE174" s="304"/>
      <c r="AF174" s="304"/>
      <c r="AG174" s="304"/>
      <c r="AH174" s="304"/>
      <c r="AI174" s="304"/>
      <c r="AJ174" s="304"/>
      <c r="AK174" s="123"/>
      <c r="AL174" s="121">
        <f t="shared" si="32"/>
        <v>0</v>
      </c>
      <c r="AM174" s="122">
        <f t="shared" si="27"/>
        <v>0</v>
      </c>
      <c r="AN174" s="122">
        <f t="shared" si="28"/>
        <v>17</v>
      </c>
      <c r="AO174" s="122">
        <f t="shared" si="29"/>
        <v>17</v>
      </c>
      <c r="AP174" s="304">
        <f t="shared" si="30"/>
        <v>0</v>
      </c>
      <c r="AQ174" s="304"/>
      <c r="AR174" s="304"/>
      <c r="AS174" s="304"/>
      <c r="AT174" s="304"/>
      <c r="AU174" s="304"/>
      <c r="AV174" s="304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</row>
    <row r="175" spans="2:62">
      <c r="B175" s="68"/>
      <c r="C175" s="125"/>
      <c r="D175" s="125"/>
      <c r="E175" s="125"/>
      <c r="F175" s="298" t="s">
        <v>520</v>
      </c>
      <c r="G175" s="299"/>
      <c r="H175" s="299"/>
      <c r="I175" s="299"/>
      <c r="J175" s="299"/>
      <c r="K175" s="299"/>
      <c r="L175" s="300"/>
      <c r="M175" s="61"/>
      <c r="N175" s="127"/>
      <c r="O175" s="127"/>
      <c r="P175" s="127"/>
      <c r="Q175" s="127"/>
      <c r="R175" s="301"/>
      <c r="S175" s="302"/>
      <c r="T175" s="302"/>
      <c r="U175" s="302"/>
      <c r="V175" s="302"/>
      <c r="W175" s="302"/>
      <c r="X175" s="303"/>
      <c r="Y175" s="61"/>
      <c r="Z175" s="121">
        <f t="shared" si="31"/>
        <v>0</v>
      </c>
      <c r="AA175" s="122">
        <f t="shared" si="33"/>
        <v>0</v>
      </c>
      <c r="AB175" s="122">
        <f t="shared" si="34"/>
        <v>17</v>
      </c>
      <c r="AC175" s="122">
        <f t="shared" si="35"/>
        <v>17</v>
      </c>
      <c r="AD175" s="304" t="str">
        <f t="shared" si="26"/>
        <v>幼児男子60m</v>
      </c>
      <c r="AE175" s="304"/>
      <c r="AF175" s="304"/>
      <c r="AG175" s="304"/>
      <c r="AH175" s="304"/>
      <c r="AI175" s="304"/>
      <c r="AJ175" s="304"/>
      <c r="AK175" s="123"/>
      <c r="AL175" s="121">
        <f t="shared" si="32"/>
        <v>0</v>
      </c>
      <c r="AM175" s="122">
        <f t="shared" si="27"/>
        <v>0</v>
      </c>
      <c r="AN175" s="122">
        <f t="shared" si="28"/>
        <v>17</v>
      </c>
      <c r="AO175" s="122">
        <f t="shared" si="29"/>
        <v>17</v>
      </c>
      <c r="AP175" s="304">
        <f t="shared" si="30"/>
        <v>0</v>
      </c>
      <c r="AQ175" s="304"/>
      <c r="AR175" s="304"/>
      <c r="AS175" s="304"/>
      <c r="AT175" s="304"/>
      <c r="AU175" s="304"/>
      <c r="AV175" s="304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</row>
    <row r="176" spans="2:62">
      <c r="B176" s="67"/>
      <c r="C176" s="125"/>
      <c r="D176" s="125"/>
      <c r="E176" s="125"/>
      <c r="F176" s="298"/>
      <c r="G176" s="299"/>
      <c r="H176" s="299"/>
      <c r="I176" s="299"/>
      <c r="J176" s="299"/>
      <c r="K176" s="299"/>
      <c r="L176" s="300"/>
      <c r="M176" s="61"/>
      <c r="N176" s="127"/>
      <c r="O176" s="127"/>
      <c r="P176" s="127"/>
      <c r="Q176" s="127"/>
      <c r="R176" s="301"/>
      <c r="S176" s="302"/>
      <c r="T176" s="302"/>
      <c r="U176" s="302"/>
      <c r="V176" s="302"/>
      <c r="W176" s="302"/>
      <c r="X176" s="303"/>
      <c r="Y176" s="61"/>
      <c r="Z176" s="121">
        <f t="shared" si="31"/>
        <v>0</v>
      </c>
      <c r="AA176" s="122">
        <f t="shared" si="33"/>
        <v>0</v>
      </c>
      <c r="AB176" s="122">
        <f t="shared" si="34"/>
        <v>17</v>
      </c>
      <c r="AC176" s="122">
        <f t="shared" si="35"/>
        <v>17</v>
      </c>
      <c r="AD176" s="304">
        <f t="shared" si="26"/>
        <v>0</v>
      </c>
      <c r="AE176" s="304"/>
      <c r="AF176" s="304"/>
      <c r="AG176" s="304"/>
      <c r="AH176" s="304"/>
      <c r="AI176" s="304"/>
      <c r="AJ176" s="304"/>
      <c r="AK176" s="123"/>
      <c r="AL176" s="121">
        <f t="shared" si="32"/>
        <v>0</v>
      </c>
      <c r="AM176" s="122">
        <f t="shared" si="27"/>
        <v>0</v>
      </c>
      <c r="AN176" s="122">
        <f t="shared" si="28"/>
        <v>17</v>
      </c>
      <c r="AO176" s="122">
        <f t="shared" si="29"/>
        <v>17</v>
      </c>
      <c r="AP176" s="304">
        <f t="shared" si="30"/>
        <v>0</v>
      </c>
      <c r="AQ176" s="304"/>
      <c r="AR176" s="304"/>
      <c r="AS176" s="304"/>
      <c r="AT176" s="304"/>
      <c r="AU176" s="304"/>
      <c r="AV176" s="304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</row>
    <row r="177" spans="2:62">
      <c r="B177" s="67"/>
      <c r="C177" s="125"/>
      <c r="D177" s="125"/>
      <c r="E177" s="125"/>
      <c r="F177" s="298"/>
      <c r="G177" s="299"/>
      <c r="H177" s="299"/>
      <c r="I177" s="299"/>
      <c r="J177" s="299"/>
      <c r="K177" s="299"/>
      <c r="L177" s="300"/>
      <c r="M177" s="61"/>
      <c r="N177" s="127"/>
      <c r="O177" s="127"/>
      <c r="P177" s="127"/>
      <c r="Q177" s="127"/>
      <c r="R177" s="301"/>
      <c r="S177" s="302"/>
      <c r="T177" s="302"/>
      <c r="U177" s="302"/>
      <c r="V177" s="302"/>
      <c r="W177" s="302"/>
      <c r="X177" s="303"/>
      <c r="Y177" s="61"/>
      <c r="Z177" s="121">
        <f t="shared" si="31"/>
        <v>0</v>
      </c>
      <c r="AA177" s="122">
        <f t="shared" si="33"/>
        <v>0</v>
      </c>
      <c r="AB177" s="122">
        <f t="shared" si="34"/>
        <v>17</v>
      </c>
      <c r="AC177" s="122">
        <f t="shared" si="35"/>
        <v>17</v>
      </c>
      <c r="AD177" s="304">
        <f t="shared" si="26"/>
        <v>0</v>
      </c>
      <c r="AE177" s="304"/>
      <c r="AF177" s="304"/>
      <c r="AG177" s="304"/>
      <c r="AH177" s="304"/>
      <c r="AI177" s="304"/>
      <c r="AJ177" s="304"/>
      <c r="AK177" s="123"/>
      <c r="AL177" s="121">
        <f t="shared" si="32"/>
        <v>0</v>
      </c>
      <c r="AM177" s="122">
        <f t="shared" si="27"/>
        <v>0</v>
      </c>
      <c r="AN177" s="122">
        <f t="shared" si="28"/>
        <v>17</v>
      </c>
      <c r="AO177" s="122">
        <f t="shared" si="29"/>
        <v>17</v>
      </c>
      <c r="AP177" s="304">
        <f t="shared" si="30"/>
        <v>0</v>
      </c>
      <c r="AQ177" s="304"/>
      <c r="AR177" s="304"/>
      <c r="AS177" s="304"/>
      <c r="AT177" s="304"/>
      <c r="AU177" s="304"/>
      <c r="AV177" s="304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</row>
    <row r="178" spans="2:62">
      <c r="B178" s="125"/>
      <c r="C178" s="125"/>
      <c r="D178" s="125"/>
      <c r="E178" s="125"/>
      <c r="F178" s="298"/>
      <c r="G178" s="299"/>
      <c r="H178" s="299"/>
      <c r="I178" s="299"/>
      <c r="J178" s="299"/>
      <c r="K178" s="299"/>
      <c r="L178" s="300"/>
      <c r="M178" s="61"/>
      <c r="N178" s="127"/>
      <c r="O178" s="127"/>
      <c r="P178" s="127"/>
      <c r="Q178" s="127"/>
      <c r="R178" s="301"/>
      <c r="S178" s="302"/>
      <c r="T178" s="302"/>
      <c r="U178" s="302"/>
      <c r="V178" s="302"/>
      <c r="W178" s="302"/>
      <c r="X178" s="303"/>
      <c r="Y178" s="61"/>
      <c r="Z178" s="121">
        <f t="shared" si="31"/>
        <v>0</v>
      </c>
      <c r="AA178" s="122">
        <f t="shared" si="33"/>
        <v>0</v>
      </c>
      <c r="AB178" s="122">
        <f t="shared" si="34"/>
        <v>17</v>
      </c>
      <c r="AC178" s="122">
        <f t="shared" si="35"/>
        <v>17</v>
      </c>
      <c r="AD178" s="304">
        <f t="shared" si="26"/>
        <v>0</v>
      </c>
      <c r="AE178" s="304"/>
      <c r="AF178" s="304"/>
      <c r="AG178" s="304"/>
      <c r="AH178" s="304"/>
      <c r="AI178" s="304"/>
      <c r="AJ178" s="304"/>
      <c r="AK178" s="123"/>
      <c r="AL178" s="121">
        <f t="shared" si="32"/>
        <v>0</v>
      </c>
      <c r="AM178" s="122">
        <f t="shared" si="27"/>
        <v>0</v>
      </c>
      <c r="AN178" s="122">
        <f t="shared" si="28"/>
        <v>17</v>
      </c>
      <c r="AO178" s="122">
        <f t="shared" si="29"/>
        <v>17</v>
      </c>
      <c r="AP178" s="304">
        <f t="shared" si="30"/>
        <v>0</v>
      </c>
      <c r="AQ178" s="304"/>
      <c r="AR178" s="304"/>
      <c r="AS178" s="304"/>
      <c r="AT178" s="304"/>
      <c r="AU178" s="304"/>
      <c r="AV178" s="304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</row>
    <row r="179" spans="2:62">
      <c r="B179" s="125"/>
      <c r="C179" s="125"/>
      <c r="D179" s="125"/>
      <c r="E179" s="125"/>
      <c r="F179" s="298"/>
      <c r="G179" s="299"/>
      <c r="H179" s="299"/>
      <c r="I179" s="299"/>
      <c r="J179" s="299"/>
      <c r="K179" s="299"/>
      <c r="L179" s="300"/>
      <c r="M179" s="61"/>
      <c r="N179" s="127"/>
      <c r="O179" s="127"/>
      <c r="P179" s="127"/>
      <c r="Q179" s="127"/>
      <c r="R179" s="301"/>
      <c r="S179" s="302"/>
      <c r="T179" s="302"/>
      <c r="U179" s="302"/>
      <c r="V179" s="302"/>
      <c r="W179" s="302"/>
      <c r="X179" s="303"/>
      <c r="Y179" s="61"/>
      <c r="Z179" s="121">
        <f t="shared" si="31"/>
        <v>0</v>
      </c>
      <c r="AA179" s="122">
        <f t="shared" si="33"/>
        <v>0</v>
      </c>
      <c r="AB179" s="122">
        <f t="shared" si="34"/>
        <v>17</v>
      </c>
      <c r="AC179" s="122">
        <f t="shared" si="35"/>
        <v>17</v>
      </c>
      <c r="AD179" s="304">
        <f t="shared" si="26"/>
        <v>0</v>
      </c>
      <c r="AE179" s="304"/>
      <c r="AF179" s="304"/>
      <c r="AG179" s="304"/>
      <c r="AH179" s="304"/>
      <c r="AI179" s="304"/>
      <c r="AJ179" s="304"/>
      <c r="AK179" s="123"/>
      <c r="AL179" s="121">
        <f t="shared" si="32"/>
        <v>0</v>
      </c>
      <c r="AM179" s="122">
        <f t="shared" si="27"/>
        <v>0</v>
      </c>
      <c r="AN179" s="122">
        <f t="shared" si="28"/>
        <v>17</v>
      </c>
      <c r="AO179" s="122">
        <f t="shared" si="29"/>
        <v>17</v>
      </c>
      <c r="AP179" s="304">
        <f t="shared" si="30"/>
        <v>0</v>
      </c>
      <c r="AQ179" s="304"/>
      <c r="AR179" s="304"/>
      <c r="AS179" s="304"/>
      <c r="AT179" s="304"/>
      <c r="AU179" s="304"/>
      <c r="AV179" s="304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</row>
    <row r="180" spans="2:62">
      <c r="B180" s="125"/>
      <c r="C180" s="125"/>
      <c r="D180" s="125"/>
      <c r="E180" s="125"/>
      <c r="F180" s="298"/>
      <c r="G180" s="299"/>
      <c r="H180" s="299"/>
      <c r="I180" s="299"/>
      <c r="J180" s="299"/>
      <c r="K180" s="299"/>
      <c r="L180" s="300"/>
      <c r="M180" s="61"/>
      <c r="N180" s="127"/>
      <c r="O180" s="127"/>
      <c r="P180" s="127"/>
      <c r="Q180" s="127"/>
      <c r="R180" s="301"/>
      <c r="S180" s="302"/>
      <c r="T180" s="302"/>
      <c r="U180" s="302"/>
      <c r="V180" s="302"/>
      <c r="W180" s="302"/>
      <c r="X180" s="303"/>
      <c r="Y180" s="61"/>
      <c r="Z180" s="121">
        <f t="shared" si="31"/>
        <v>0</v>
      </c>
      <c r="AA180" s="122">
        <f t="shared" si="33"/>
        <v>0</v>
      </c>
      <c r="AB180" s="122">
        <f t="shared" si="34"/>
        <v>17</v>
      </c>
      <c r="AC180" s="122">
        <f t="shared" si="35"/>
        <v>17</v>
      </c>
      <c r="AD180" s="304">
        <f t="shared" si="26"/>
        <v>0</v>
      </c>
      <c r="AE180" s="304"/>
      <c r="AF180" s="304"/>
      <c r="AG180" s="304"/>
      <c r="AH180" s="304"/>
      <c r="AI180" s="304"/>
      <c r="AJ180" s="304"/>
      <c r="AK180" s="123"/>
      <c r="AL180" s="121">
        <f t="shared" si="32"/>
        <v>0</v>
      </c>
      <c r="AM180" s="122">
        <f t="shared" si="27"/>
        <v>0</v>
      </c>
      <c r="AN180" s="122">
        <f t="shared" si="28"/>
        <v>17</v>
      </c>
      <c r="AO180" s="122">
        <f t="shared" si="29"/>
        <v>17</v>
      </c>
      <c r="AP180" s="304">
        <f t="shared" si="30"/>
        <v>0</v>
      </c>
      <c r="AQ180" s="304"/>
      <c r="AR180" s="304"/>
      <c r="AS180" s="304"/>
      <c r="AT180" s="304"/>
      <c r="AU180" s="304"/>
      <c r="AV180" s="304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</row>
    <row r="181" spans="2:62">
      <c r="B181" s="125"/>
      <c r="C181" s="125"/>
      <c r="D181" s="125"/>
      <c r="E181" s="125"/>
      <c r="F181" s="298"/>
      <c r="G181" s="299"/>
      <c r="H181" s="299"/>
      <c r="I181" s="299"/>
      <c r="J181" s="299"/>
      <c r="K181" s="299"/>
      <c r="L181" s="300"/>
      <c r="M181" s="61"/>
      <c r="N181" s="127"/>
      <c r="O181" s="127"/>
      <c r="P181" s="127"/>
      <c r="Q181" s="127"/>
      <c r="R181" s="301"/>
      <c r="S181" s="302"/>
      <c r="T181" s="302"/>
      <c r="U181" s="302"/>
      <c r="V181" s="302"/>
      <c r="W181" s="302"/>
      <c r="X181" s="303"/>
      <c r="Y181" s="61"/>
      <c r="Z181" s="121">
        <f t="shared" si="31"/>
        <v>0</v>
      </c>
      <c r="AA181" s="122">
        <f t="shared" si="33"/>
        <v>0</v>
      </c>
      <c r="AB181" s="122">
        <f t="shared" si="34"/>
        <v>17</v>
      </c>
      <c r="AC181" s="122">
        <f t="shared" si="35"/>
        <v>17</v>
      </c>
      <c r="AD181" s="304">
        <f t="shared" si="26"/>
        <v>0</v>
      </c>
      <c r="AE181" s="304"/>
      <c r="AF181" s="304"/>
      <c r="AG181" s="304"/>
      <c r="AH181" s="304"/>
      <c r="AI181" s="304"/>
      <c r="AJ181" s="304"/>
      <c r="AK181" s="123"/>
      <c r="AL181" s="121">
        <f t="shared" si="32"/>
        <v>0</v>
      </c>
      <c r="AM181" s="122">
        <f t="shared" si="27"/>
        <v>0</v>
      </c>
      <c r="AN181" s="122">
        <f t="shared" si="28"/>
        <v>17</v>
      </c>
      <c r="AO181" s="122">
        <f t="shared" si="29"/>
        <v>17</v>
      </c>
      <c r="AP181" s="304">
        <f t="shared" si="30"/>
        <v>0</v>
      </c>
      <c r="AQ181" s="304"/>
      <c r="AR181" s="304"/>
      <c r="AS181" s="304"/>
      <c r="AT181" s="304"/>
      <c r="AU181" s="304"/>
      <c r="AV181" s="304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</row>
    <row r="182" spans="2:62">
      <c r="B182" s="125"/>
      <c r="C182" s="125"/>
      <c r="D182" s="125"/>
      <c r="E182" s="125"/>
      <c r="F182" s="298"/>
      <c r="G182" s="299"/>
      <c r="H182" s="299"/>
      <c r="I182" s="299"/>
      <c r="J182" s="299"/>
      <c r="K182" s="299"/>
      <c r="L182" s="300"/>
      <c r="M182" s="61"/>
      <c r="N182" s="127"/>
      <c r="O182" s="127"/>
      <c r="P182" s="127"/>
      <c r="Q182" s="127"/>
      <c r="R182" s="301"/>
      <c r="S182" s="302"/>
      <c r="T182" s="302"/>
      <c r="U182" s="302"/>
      <c r="V182" s="302"/>
      <c r="W182" s="302"/>
      <c r="X182" s="303"/>
      <c r="Y182" s="61"/>
      <c r="Z182" s="121">
        <f t="shared" si="31"/>
        <v>0</v>
      </c>
      <c r="AA182" s="122">
        <f t="shared" si="33"/>
        <v>0</v>
      </c>
      <c r="AB182" s="122">
        <f t="shared" si="34"/>
        <v>17</v>
      </c>
      <c r="AC182" s="122">
        <f t="shared" si="35"/>
        <v>17</v>
      </c>
      <c r="AD182" s="304">
        <f t="shared" si="26"/>
        <v>0</v>
      </c>
      <c r="AE182" s="304"/>
      <c r="AF182" s="304"/>
      <c r="AG182" s="304"/>
      <c r="AH182" s="304"/>
      <c r="AI182" s="304"/>
      <c r="AJ182" s="304"/>
      <c r="AK182" s="123"/>
      <c r="AL182" s="121">
        <f t="shared" si="32"/>
        <v>0</v>
      </c>
      <c r="AM182" s="122">
        <f t="shared" si="27"/>
        <v>0</v>
      </c>
      <c r="AN182" s="122">
        <f t="shared" si="28"/>
        <v>17</v>
      </c>
      <c r="AO182" s="122">
        <f t="shared" si="29"/>
        <v>17</v>
      </c>
      <c r="AP182" s="304">
        <f t="shared" si="30"/>
        <v>0</v>
      </c>
      <c r="AQ182" s="304"/>
      <c r="AR182" s="304"/>
      <c r="AS182" s="304"/>
      <c r="AT182" s="304"/>
      <c r="AU182" s="304"/>
      <c r="AV182" s="304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</row>
    <row r="183" spans="2:62">
      <c r="B183" s="125"/>
      <c r="C183" s="125"/>
      <c r="D183" s="125"/>
      <c r="E183" s="125"/>
      <c r="F183" s="298"/>
      <c r="G183" s="299"/>
      <c r="H183" s="299"/>
      <c r="I183" s="299"/>
      <c r="J183" s="299"/>
      <c r="K183" s="299"/>
      <c r="L183" s="300"/>
      <c r="M183" s="61"/>
      <c r="N183" s="127"/>
      <c r="O183" s="127"/>
      <c r="P183" s="127"/>
      <c r="Q183" s="127"/>
      <c r="R183" s="301"/>
      <c r="S183" s="302"/>
      <c r="T183" s="302"/>
      <c r="U183" s="302"/>
      <c r="V183" s="302"/>
      <c r="W183" s="302"/>
      <c r="X183" s="303"/>
      <c r="Y183" s="61"/>
      <c r="Z183" s="121">
        <f t="shared" si="31"/>
        <v>0</v>
      </c>
      <c r="AA183" s="122">
        <f t="shared" si="33"/>
        <v>0</v>
      </c>
      <c r="AB183" s="122">
        <f t="shared" si="34"/>
        <v>17</v>
      </c>
      <c r="AC183" s="122">
        <f t="shared" si="35"/>
        <v>17</v>
      </c>
      <c r="AD183" s="304">
        <f t="shared" si="26"/>
        <v>0</v>
      </c>
      <c r="AE183" s="304"/>
      <c r="AF183" s="304"/>
      <c r="AG183" s="304"/>
      <c r="AH183" s="304"/>
      <c r="AI183" s="304"/>
      <c r="AJ183" s="304"/>
      <c r="AK183" s="123"/>
      <c r="AL183" s="121">
        <f t="shared" si="32"/>
        <v>0</v>
      </c>
      <c r="AM183" s="122">
        <f t="shared" si="27"/>
        <v>0</v>
      </c>
      <c r="AN183" s="122">
        <f t="shared" si="28"/>
        <v>17</v>
      </c>
      <c r="AO183" s="122">
        <f t="shared" si="29"/>
        <v>17</v>
      </c>
      <c r="AP183" s="304">
        <f t="shared" si="30"/>
        <v>0</v>
      </c>
      <c r="AQ183" s="304"/>
      <c r="AR183" s="304"/>
      <c r="AS183" s="304"/>
      <c r="AT183" s="304"/>
      <c r="AU183" s="304"/>
      <c r="AV183" s="304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</row>
    <row r="184" spans="2:62">
      <c r="B184" s="125"/>
      <c r="C184" s="125"/>
      <c r="D184" s="125"/>
      <c r="E184" s="125"/>
      <c r="F184" s="298"/>
      <c r="G184" s="299"/>
      <c r="H184" s="299"/>
      <c r="I184" s="299"/>
      <c r="J184" s="299"/>
      <c r="K184" s="299"/>
      <c r="L184" s="300"/>
      <c r="M184" s="61"/>
      <c r="N184" s="127"/>
      <c r="O184" s="127"/>
      <c r="P184" s="127"/>
      <c r="Q184" s="127"/>
      <c r="R184" s="301"/>
      <c r="S184" s="302"/>
      <c r="T184" s="302"/>
      <c r="U184" s="302"/>
      <c r="V184" s="302"/>
      <c r="W184" s="302"/>
      <c r="X184" s="303"/>
      <c r="Y184" s="61"/>
      <c r="Z184" s="121">
        <f t="shared" si="31"/>
        <v>0</v>
      </c>
      <c r="AA184" s="122">
        <f t="shared" si="33"/>
        <v>0</v>
      </c>
      <c r="AB184" s="122">
        <f t="shared" si="34"/>
        <v>17</v>
      </c>
      <c r="AC184" s="122">
        <f t="shared" si="35"/>
        <v>17</v>
      </c>
      <c r="AD184" s="304">
        <f t="shared" ref="AD184:AD201" si="36">F184</f>
        <v>0</v>
      </c>
      <c r="AE184" s="304"/>
      <c r="AF184" s="304"/>
      <c r="AG184" s="304"/>
      <c r="AH184" s="304"/>
      <c r="AI184" s="304"/>
      <c r="AJ184" s="304"/>
      <c r="AK184" s="123"/>
      <c r="AL184" s="121">
        <f t="shared" si="32"/>
        <v>0</v>
      </c>
      <c r="AM184" s="122">
        <f t="shared" ref="AM184:AM201" si="37">IF(O184="",AM183,AM183+1)</f>
        <v>0</v>
      </c>
      <c r="AN184" s="122">
        <f t="shared" ref="AN184:AN201" si="38">IF(P184="",AN183,AN183+1)</f>
        <v>17</v>
      </c>
      <c r="AO184" s="122">
        <f t="shared" ref="AO184:AO201" si="39">IF(Q184="",AO183,AO183+1)</f>
        <v>17</v>
      </c>
      <c r="AP184" s="304">
        <f t="shared" ref="AP184:AP201" si="40">R184</f>
        <v>0</v>
      </c>
      <c r="AQ184" s="304"/>
      <c r="AR184" s="304"/>
      <c r="AS184" s="304"/>
      <c r="AT184" s="304"/>
      <c r="AU184" s="304"/>
      <c r="AV184" s="304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</row>
    <row r="185" spans="2:62">
      <c r="B185" s="125"/>
      <c r="C185" s="125"/>
      <c r="D185" s="125"/>
      <c r="E185" s="125"/>
      <c r="F185" s="298"/>
      <c r="G185" s="299"/>
      <c r="H185" s="299"/>
      <c r="I185" s="299"/>
      <c r="J185" s="299"/>
      <c r="K185" s="299"/>
      <c r="L185" s="300"/>
      <c r="M185" s="61"/>
      <c r="N185" s="127"/>
      <c r="O185" s="127"/>
      <c r="P185" s="127"/>
      <c r="Q185" s="127"/>
      <c r="R185" s="301"/>
      <c r="S185" s="302"/>
      <c r="T185" s="302"/>
      <c r="U185" s="302"/>
      <c r="V185" s="302"/>
      <c r="W185" s="302"/>
      <c r="X185" s="303"/>
      <c r="Y185" s="61"/>
      <c r="Z185" s="121">
        <f t="shared" ref="Z185:Z201" si="41">IF(B185="",Z184,Z184+1)</f>
        <v>0</v>
      </c>
      <c r="AA185" s="122">
        <f t="shared" si="33"/>
        <v>0</v>
      </c>
      <c r="AB185" s="122">
        <f t="shared" si="34"/>
        <v>17</v>
      </c>
      <c r="AC185" s="122">
        <f t="shared" si="35"/>
        <v>17</v>
      </c>
      <c r="AD185" s="304">
        <f t="shared" si="36"/>
        <v>0</v>
      </c>
      <c r="AE185" s="304"/>
      <c r="AF185" s="304"/>
      <c r="AG185" s="304"/>
      <c r="AH185" s="304"/>
      <c r="AI185" s="304"/>
      <c r="AJ185" s="304"/>
      <c r="AK185" s="123"/>
      <c r="AL185" s="121">
        <f t="shared" ref="AL185:AL201" si="42">IF(N185="",AL184,AL184+1)</f>
        <v>0</v>
      </c>
      <c r="AM185" s="122">
        <f t="shared" si="37"/>
        <v>0</v>
      </c>
      <c r="AN185" s="122">
        <f t="shared" si="38"/>
        <v>17</v>
      </c>
      <c r="AO185" s="122">
        <f t="shared" si="39"/>
        <v>17</v>
      </c>
      <c r="AP185" s="304">
        <f t="shared" si="40"/>
        <v>0</v>
      </c>
      <c r="AQ185" s="304"/>
      <c r="AR185" s="304"/>
      <c r="AS185" s="304"/>
      <c r="AT185" s="304"/>
      <c r="AU185" s="304"/>
      <c r="AV185" s="304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</row>
    <row r="186" spans="2:62">
      <c r="B186" s="125"/>
      <c r="C186" s="125"/>
      <c r="D186" s="125"/>
      <c r="E186" s="125"/>
      <c r="F186" s="298"/>
      <c r="G186" s="299"/>
      <c r="H186" s="299"/>
      <c r="I186" s="299"/>
      <c r="J186" s="299"/>
      <c r="K186" s="299"/>
      <c r="L186" s="300"/>
      <c r="M186" s="61"/>
      <c r="N186" s="127"/>
      <c r="O186" s="127"/>
      <c r="P186" s="127"/>
      <c r="Q186" s="127"/>
      <c r="R186" s="301"/>
      <c r="S186" s="302"/>
      <c r="T186" s="302"/>
      <c r="U186" s="302"/>
      <c r="V186" s="302"/>
      <c r="W186" s="302"/>
      <c r="X186" s="303"/>
      <c r="Y186" s="61"/>
      <c r="Z186" s="121">
        <f t="shared" si="41"/>
        <v>0</v>
      </c>
      <c r="AA186" s="122">
        <f t="shared" si="33"/>
        <v>0</v>
      </c>
      <c r="AB186" s="122">
        <f t="shared" si="34"/>
        <v>17</v>
      </c>
      <c r="AC186" s="122">
        <f t="shared" si="35"/>
        <v>17</v>
      </c>
      <c r="AD186" s="304">
        <f t="shared" si="36"/>
        <v>0</v>
      </c>
      <c r="AE186" s="304"/>
      <c r="AF186" s="304"/>
      <c r="AG186" s="304"/>
      <c r="AH186" s="304"/>
      <c r="AI186" s="304"/>
      <c r="AJ186" s="304"/>
      <c r="AK186" s="123"/>
      <c r="AL186" s="121">
        <f t="shared" si="42"/>
        <v>0</v>
      </c>
      <c r="AM186" s="122">
        <f t="shared" si="37"/>
        <v>0</v>
      </c>
      <c r="AN186" s="122">
        <f t="shared" si="38"/>
        <v>17</v>
      </c>
      <c r="AO186" s="122">
        <f t="shared" si="39"/>
        <v>17</v>
      </c>
      <c r="AP186" s="304">
        <f t="shared" si="40"/>
        <v>0</v>
      </c>
      <c r="AQ186" s="304"/>
      <c r="AR186" s="304"/>
      <c r="AS186" s="304"/>
      <c r="AT186" s="304"/>
      <c r="AU186" s="304"/>
      <c r="AV186" s="304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</row>
    <row r="187" spans="2:62">
      <c r="B187" s="125"/>
      <c r="C187" s="125"/>
      <c r="D187" s="125"/>
      <c r="E187" s="125"/>
      <c r="F187" s="298"/>
      <c r="G187" s="299"/>
      <c r="H187" s="299"/>
      <c r="I187" s="299"/>
      <c r="J187" s="299"/>
      <c r="K187" s="299"/>
      <c r="L187" s="300"/>
      <c r="M187" s="61"/>
      <c r="N187" s="127"/>
      <c r="O187" s="127"/>
      <c r="P187" s="127"/>
      <c r="Q187" s="127"/>
      <c r="R187" s="301"/>
      <c r="S187" s="302"/>
      <c r="T187" s="302"/>
      <c r="U187" s="302"/>
      <c r="V187" s="302"/>
      <c r="W187" s="302"/>
      <c r="X187" s="303"/>
      <c r="Y187" s="61"/>
      <c r="Z187" s="121">
        <f t="shared" si="41"/>
        <v>0</v>
      </c>
      <c r="AA187" s="122">
        <f t="shared" si="33"/>
        <v>0</v>
      </c>
      <c r="AB187" s="122">
        <f t="shared" si="34"/>
        <v>17</v>
      </c>
      <c r="AC187" s="122">
        <f t="shared" si="35"/>
        <v>17</v>
      </c>
      <c r="AD187" s="304">
        <f t="shared" si="36"/>
        <v>0</v>
      </c>
      <c r="AE187" s="304"/>
      <c r="AF187" s="304"/>
      <c r="AG187" s="304"/>
      <c r="AH187" s="304"/>
      <c r="AI187" s="304"/>
      <c r="AJ187" s="304"/>
      <c r="AK187" s="123"/>
      <c r="AL187" s="121">
        <f t="shared" si="42"/>
        <v>0</v>
      </c>
      <c r="AM187" s="122">
        <f t="shared" si="37"/>
        <v>0</v>
      </c>
      <c r="AN187" s="122">
        <f t="shared" si="38"/>
        <v>17</v>
      </c>
      <c r="AO187" s="122">
        <f t="shared" si="39"/>
        <v>17</v>
      </c>
      <c r="AP187" s="304">
        <f t="shared" si="40"/>
        <v>0</v>
      </c>
      <c r="AQ187" s="304"/>
      <c r="AR187" s="304"/>
      <c r="AS187" s="304"/>
      <c r="AT187" s="304"/>
      <c r="AU187" s="304"/>
      <c r="AV187" s="304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</row>
    <row r="188" spans="2:62">
      <c r="B188" s="125"/>
      <c r="C188" s="125"/>
      <c r="D188" s="125"/>
      <c r="E188" s="125"/>
      <c r="F188" s="298"/>
      <c r="G188" s="299"/>
      <c r="H188" s="299"/>
      <c r="I188" s="299"/>
      <c r="J188" s="299"/>
      <c r="K188" s="299"/>
      <c r="L188" s="300"/>
      <c r="M188" s="61"/>
      <c r="N188" s="127"/>
      <c r="O188" s="127"/>
      <c r="P188" s="127"/>
      <c r="Q188" s="127"/>
      <c r="R188" s="301"/>
      <c r="S188" s="302"/>
      <c r="T188" s="302"/>
      <c r="U188" s="302"/>
      <c r="V188" s="302"/>
      <c r="W188" s="302"/>
      <c r="X188" s="303"/>
      <c r="Y188" s="61"/>
      <c r="Z188" s="121">
        <f t="shared" si="41"/>
        <v>0</v>
      </c>
      <c r="AA188" s="122">
        <f t="shared" si="33"/>
        <v>0</v>
      </c>
      <c r="AB188" s="122">
        <f t="shared" si="34"/>
        <v>17</v>
      </c>
      <c r="AC188" s="122">
        <f t="shared" si="35"/>
        <v>17</v>
      </c>
      <c r="AD188" s="304">
        <f t="shared" si="36"/>
        <v>0</v>
      </c>
      <c r="AE188" s="304"/>
      <c r="AF188" s="304"/>
      <c r="AG188" s="304"/>
      <c r="AH188" s="304"/>
      <c r="AI188" s="304"/>
      <c r="AJ188" s="304"/>
      <c r="AK188" s="123"/>
      <c r="AL188" s="121">
        <f t="shared" si="42"/>
        <v>0</v>
      </c>
      <c r="AM188" s="122">
        <f t="shared" si="37"/>
        <v>0</v>
      </c>
      <c r="AN188" s="122">
        <f t="shared" si="38"/>
        <v>17</v>
      </c>
      <c r="AO188" s="122">
        <f t="shared" si="39"/>
        <v>17</v>
      </c>
      <c r="AP188" s="304">
        <f t="shared" si="40"/>
        <v>0</v>
      </c>
      <c r="AQ188" s="304"/>
      <c r="AR188" s="304"/>
      <c r="AS188" s="304"/>
      <c r="AT188" s="304"/>
      <c r="AU188" s="304"/>
      <c r="AV188" s="304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</row>
    <row r="189" spans="2:62">
      <c r="B189" s="125"/>
      <c r="C189" s="125"/>
      <c r="D189" s="125"/>
      <c r="E189" s="125"/>
      <c r="F189" s="298"/>
      <c r="G189" s="299"/>
      <c r="H189" s="299"/>
      <c r="I189" s="299"/>
      <c r="J189" s="299"/>
      <c r="K189" s="299"/>
      <c r="L189" s="300"/>
      <c r="M189" s="61"/>
      <c r="N189" s="127"/>
      <c r="O189" s="127"/>
      <c r="P189" s="127"/>
      <c r="Q189" s="127"/>
      <c r="R189" s="301"/>
      <c r="S189" s="302"/>
      <c r="T189" s="302"/>
      <c r="U189" s="302"/>
      <c r="V189" s="302"/>
      <c r="W189" s="302"/>
      <c r="X189" s="303"/>
      <c r="Y189" s="61"/>
      <c r="Z189" s="121">
        <f t="shared" si="41"/>
        <v>0</v>
      </c>
      <c r="AA189" s="122">
        <f t="shared" si="33"/>
        <v>0</v>
      </c>
      <c r="AB189" s="122">
        <f t="shared" si="34"/>
        <v>17</v>
      </c>
      <c r="AC189" s="122">
        <f t="shared" si="35"/>
        <v>17</v>
      </c>
      <c r="AD189" s="304">
        <f t="shared" si="36"/>
        <v>0</v>
      </c>
      <c r="AE189" s="304"/>
      <c r="AF189" s="304"/>
      <c r="AG189" s="304"/>
      <c r="AH189" s="304"/>
      <c r="AI189" s="304"/>
      <c r="AJ189" s="304"/>
      <c r="AK189" s="123"/>
      <c r="AL189" s="121">
        <f t="shared" si="42"/>
        <v>0</v>
      </c>
      <c r="AM189" s="122">
        <f t="shared" si="37"/>
        <v>0</v>
      </c>
      <c r="AN189" s="122">
        <f t="shared" si="38"/>
        <v>17</v>
      </c>
      <c r="AO189" s="122">
        <f t="shared" si="39"/>
        <v>17</v>
      </c>
      <c r="AP189" s="304">
        <f t="shared" si="40"/>
        <v>0</v>
      </c>
      <c r="AQ189" s="304"/>
      <c r="AR189" s="304"/>
      <c r="AS189" s="304"/>
      <c r="AT189" s="304"/>
      <c r="AU189" s="304"/>
      <c r="AV189" s="304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</row>
    <row r="190" spans="2:62">
      <c r="B190" s="125"/>
      <c r="C190" s="125"/>
      <c r="D190" s="125"/>
      <c r="E190" s="125"/>
      <c r="F190" s="298"/>
      <c r="G190" s="299"/>
      <c r="H190" s="299"/>
      <c r="I190" s="299"/>
      <c r="J190" s="299"/>
      <c r="K190" s="299"/>
      <c r="L190" s="300"/>
      <c r="M190" s="61"/>
      <c r="N190" s="127"/>
      <c r="O190" s="127"/>
      <c r="P190" s="127"/>
      <c r="Q190" s="127"/>
      <c r="R190" s="301"/>
      <c r="S190" s="302"/>
      <c r="T190" s="302"/>
      <c r="U190" s="302"/>
      <c r="V190" s="302"/>
      <c r="W190" s="302"/>
      <c r="X190" s="303"/>
      <c r="Y190" s="61"/>
      <c r="Z190" s="121">
        <f t="shared" si="41"/>
        <v>0</v>
      </c>
      <c r="AA190" s="122">
        <f t="shared" si="33"/>
        <v>0</v>
      </c>
      <c r="AB190" s="122">
        <f t="shared" si="34"/>
        <v>17</v>
      </c>
      <c r="AC190" s="122">
        <f t="shared" si="35"/>
        <v>17</v>
      </c>
      <c r="AD190" s="304">
        <f t="shared" si="36"/>
        <v>0</v>
      </c>
      <c r="AE190" s="304"/>
      <c r="AF190" s="304"/>
      <c r="AG190" s="304"/>
      <c r="AH190" s="304"/>
      <c r="AI190" s="304"/>
      <c r="AJ190" s="304"/>
      <c r="AK190" s="123"/>
      <c r="AL190" s="121">
        <f t="shared" si="42"/>
        <v>0</v>
      </c>
      <c r="AM190" s="122">
        <f t="shared" si="37"/>
        <v>0</v>
      </c>
      <c r="AN190" s="122">
        <f t="shared" si="38"/>
        <v>17</v>
      </c>
      <c r="AO190" s="122">
        <f t="shared" si="39"/>
        <v>17</v>
      </c>
      <c r="AP190" s="304">
        <f t="shared" si="40"/>
        <v>0</v>
      </c>
      <c r="AQ190" s="304"/>
      <c r="AR190" s="304"/>
      <c r="AS190" s="304"/>
      <c r="AT190" s="304"/>
      <c r="AU190" s="304"/>
      <c r="AV190" s="304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</row>
    <row r="191" spans="2:62">
      <c r="B191" s="125"/>
      <c r="C191" s="125"/>
      <c r="D191" s="125"/>
      <c r="E191" s="125"/>
      <c r="F191" s="298"/>
      <c r="G191" s="299"/>
      <c r="H191" s="299"/>
      <c r="I191" s="299"/>
      <c r="J191" s="299"/>
      <c r="K191" s="299"/>
      <c r="L191" s="300"/>
      <c r="M191" s="61"/>
      <c r="N191" s="127"/>
      <c r="O191" s="127"/>
      <c r="P191" s="127"/>
      <c r="Q191" s="127"/>
      <c r="R191" s="301"/>
      <c r="S191" s="302"/>
      <c r="T191" s="302"/>
      <c r="U191" s="302"/>
      <c r="V191" s="302"/>
      <c r="W191" s="302"/>
      <c r="X191" s="303"/>
      <c r="Y191" s="61"/>
      <c r="Z191" s="121">
        <f t="shared" si="41"/>
        <v>0</v>
      </c>
      <c r="AA191" s="122">
        <f t="shared" si="33"/>
        <v>0</v>
      </c>
      <c r="AB191" s="122">
        <f t="shared" si="34"/>
        <v>17</v>
      </c>
      <c r="AC191" s="122">
        <f t="shared" si="35"/>
        <v>17</v>
      </c>
      <c r="AD191" s="304">
        <f t="shared" si="36"/>
        <v>0</v>
      </c>
      <c r="AE191" s="304"/>
      <c r="AF191" s="304"/>
      <c r="AG191" s="304"/>
      <c r="AH191" s="304"/>
      <c r="AI191" s="304"/>
      <c r="AJ191" s="304"/>
      <c r="AK191" s="123"/>
      <c r="AL191" s="121">
        <f t="shared" si="42"/>
        <v>0</v>
      </c>
      <c r="AM191" s="122">
        <f t="shared" si="37"/>
        <v>0</v>
      </c>
      <c r="AN191" s="122">
        <f t="shared" si="38"/>
        <v>17</v>
      </c>
      <c r="AO191" s="122">
        <f t="shared" si="39"/>
        <v>17</v>
      </c>
      <c r="AP191" s="304">
        <f t="shared" si="40"/>
        <v>0</v>
      </c>
      <c r="AQ191" s="304"/>
      <c r="AR191" s="304"/>
      <c r="AS191" s="304"/>
      <c r="AT191" s="304"/>
      <c r="AU191" s="304"/>
      <c r="AV191" s="304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</row>
    <row r="192" spans="2:62">
      <c r="B192" s="125"/>
      <c r="C192" s="125"/>
      <c r="D192" s="125"/>
      <c r="E192" s="125"/>
      <c r="F192" s="298"/>
      <c r="G192" s="299"/>
      <c r="H192" s="299"/>
      <c r="I192" s="299"/>
      <c r="J192" s="299"/>
      <c r="K192" s="299"/>
      <c r="L192" s="300"/>
      <c r="M192" s="61"/>
      <c r="N192" s="127"/>
      <c r="O192" s="127"/>
      <c r="P192" s="127"/>
      <c r="Q192" s="127"/>
      <c r="R192" s="301"/>
      <c r="S192" s="302"/>
      <c r="T192" s="302"/>
      <c r="U192" s="302"/>
      <c r="V192" s="302"/>
      <c r="W192" s="302"/>
      <c r="X192" s="303"/>
      <c r="Y192" s="61"/>
      <c r="Z192" s="121">
        <f t="shared" si="41"/>
        <v>0</v>
      </c>
      <c r="AA192" s="122">
        <f t="shared" si="33"/>
        <v>0</v>
      </c>
      <c r="AB192" s="122">
        <f t="shared" si="34"/>
        <v>17</v>
      </c>
      <c r="AC192" s="122">
        <f t="shared" si="35"/>
        <v>17</v>
      </c>
      <c r="AD192" s="304">
        <f t="shared" si="36"/>
        <v>0</v>
      </c>
      <c r="AE192" s="304"/>
      <c r="AF192" s="304"/>
      <c r="AG192" s="304"/>
      <c r="AH192" s="304"/>
      <c r="AI192" s="304"/>
      <c r="AJ192" s="304"/>
      <c r="AK192" s="123"/>
      <c r="AL192" s="121">
        <f t="shared" si="42"/>
        <v>0</v>
      </c>
      <c r="AM192" s="122">
        <f t="shared" si="37"/>
        <v>0</v>
      </c>
      <c r="AN192" s="122">
        <f t="shared" si="38"/>
        <v>17</v>
      </c>
      <c r="AO192" s="122">
        <f t="shared" si="39"/>
        <v>17</v>
      </c>
      <c r="AP192" s="304">
        <f t="shared" si="40"/>
        <v>0</v>
      </c>
      <c r="AQ192" s="304"/>
      <c r="AR192" s="304"/>
      <c r="AS192" s="304"/>
      <c r="AT192" s="304"/>
      <c r="AU192" s="304"/>
      <c r="AV192" s="304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</row>
    <row r="193" spans="2:62">
      <c r="B193" s="125"/>
      <c r="C193" s="125"/>
      <c r="D193" s="125"/>
      <c r="E193" s="125"/>
      <c r="F193" s="298"/>
      <c r="G193" s="299"/>
      <c r="H193" s="299"/>
      <c r="I193" s="299"/>
      <c r="J193" s="299"/>
      <c r="K193" s="299"/>
      <c r="L193" s="300"/>
      <c r="M193" s="61"/>
      <c r="N193" s="127"/>
      <c r="O193" s="127"/>
      <c r="P193" s="127"/>
      <c r="Q193" s="127"/>
      <c r="R193" s="301"/>
      <c r="S193" s="302"/>
      <c r="T193" s="302"/>
      <c r="U193" s="302"/>
      <c r="V193" s="302"/>
      <c r="W193" s="302"/>
      <c r="X193" s="303"/>
      <c r="Y193" s="61"/>
      <c r="Z193" s="121">
        <f t="shared" si="41"/>
        <v>0</v>
      </c>
      <c r="AA193" s="122">
        <f t="shared" si="33"/>
        <v>0</v>
      </c>
      <c r="AB193" s="122">
        <f t="shared" si="34"/>
        <v>17</v>
      </c>
      <c r="AC193" s="122">
        <f t="shared" si="35"/>
        <v>17</v>
      </c>
      <c r="AD193" s="304">
        <f t="shared" si="36"/>
        <v>0</v>
      </c>
      <c r="AE193" s="304"/>
      <c r="AF193" s="304"/>
      <c r="AG193" s="304"/>
      <c r="AH193" s="304"/>
      <c r="AI193" s="304"/>
      <c r="AJ193" s="304"/>
      <c r="AK193" s="123"/>
      <c r="AL193" s="121">
        <f t="shared" si="42"/>
        <v>0</v>
      </c>
      <c r="AM193" s="122">
        <f t="shared" si="37"/>
        <v>0</v>
      </c>
      <c r="AN193" s="122">
        <f t="shared" si="38"/>
        <v>17</v>
      </c>
      <c r="AO193" s="122">
        <f t="shared" si="39"/>
        <v>17</v>
      </c>
      <c r="AP193" s="304">
        <f t="shared" si="40"/>
        <v>0</v>
      </c>
      <c r="AQ193" s="304"/>
      <c r="AR193" s="304"/>
      <c r="AS193" s="304"/>
      <c r="AT193" s="304"/>
      <c r="AU193" s="304"/>
      <c r="AV193" s="304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</row>
    <row r="194" spans="2:62">
      <c r="B194" s="125"/>
      <c r="C194" s="125"/>
      <c r="D194" s="125"/>
      <c r="E194" s="125"/>
      <c r="F194" s="298"/>
      <c r="G194" s="299"/>
      <c r="H194" s="299"/>
      <c r="I194" s="299"/>
      <c r="J194" s="299"/>
      <c r="K194" s="299"/>
      <c r="L194" s="300"/>
      <c r="M194" s="61"/>
      <c r="N194" s="127"/>
      <c r="O194" s="127"/>
      <c r="P194" s="127"/>
      <c r="Q194" s="127"/>
      <c r="R194" s="301"/>
      <c r="S194" s="302"/>
      <c r="T194" s="302"/>
      <c r="U194" s="302"/>
      <c r="V194" s="302"/>
      <c r="W194" s="302"/>
      <c r="X194" s="303"/>
      <c r="Y194" s="61"/>
      <c r="Z194" s="121">
        <f t="shared" si="41"/>
        <v>0</v>
      </c>
      <c r="AA194" s="122">
        <f t="shared" si="33"/>
        <v>0</v>
      </c>
      <c r="AB194" s="122">
        <f t="shared" si="34"/>
        <v>17</v>
      </c>
      <c r="AC194" s="122">
        <f t="shared" si="35"/>
        <v>17</v>
      </c>
      <c r="AD194" s="304">
        <f t="shared" si="36"/>
        <v>0</v>
      </c>
      <c r="AE194" s="304"/>
      <c r="AF194" s="304"/>
      <c r="AG194" s="304"/>
      <c r="AH194" s="304"/>
      <c r="AI194" s="304"/>
      <c r="AJ194" s="304"/>
      <c r="AK194" s="123"/>
      <c r="AL194" s="121">
        <f t="shared" si="42"/>
        <v>0</v>
      </c>
      <c r="AM194" s="122">
        <f t="shared" si="37"/>
        <v>0</v>
      </c>
      <c r="AN194" s="122">
        <f t="shared" si="38"/>
        <v>17</v>
      </c>
      <c r="AO194" s="122">
        <f t="shared" si="39"/>
        <v>17</v>
      </c>
      <c r="AP194" s="304">
        <f t="shared" si="40"/>
        <v>0</v>
      </c>
      <c r="AQ194" s="304"/>
      <c r="AR194" s="304"/>
      <c r="AS194" s="304"/>
      <c r="AT194" s="304"/>
      <c r="AU194" s="304"/>
      <c r="AV194" s="304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</row>
    <row r="195" spans="2:62">
      <c r="B195" s="125"/>
      <c r="C195" s="125"/>
      <c r="D195" s="125"/>
      <c r="E195" s="125"/>
      <c r="F195" s="298"/>
      <c r="G195" s="299"/>
      <c r="H195" s="299"/>
      <c r="I195" s="299"/>
      <c r="J195" s="299"/>
      <c r="K195" s="299"/>
      <c r="L195" s="300"/>
      <c r="M195" s="61"/>
      <c r="N195" s="127"/>
      <c r="O195" s="127"/>
      <c r="P195" s="127"/>
      <c r="Q195" s="127"/>
      <c r="R195" s="301"/>
      <c r="S195" s="302"/>
      <c r="T195" s="302"/>
      <c r="U195" s="302"/>
      <c r="V195" s="302"/>
      <c r="W195" s="302"/>
      <c r="X195" s="303"/>
      <c r="Y195" s="61"/>
      <c r="Z195" s="121">
        <f t="shared" si="41"/>
        <v>0</v>
      </c>
      <c r="AA195" s="122">
        <f t="shared" si="33"/>
        <v>0</v>
      </c>
      <c r="AB195" s="122">
        <f t="shared" si="34"/>
        <v>17</v>
      </c>
      <c r="AC195" s="122">
        <f t="shared" si="35"/>
        <v>17</v>
      </c>
      <c r="AD195" s="304">
        <f t="shared" si="36"/>
        <v>0</v>
      </c>
      <c r="AE195" s="304"/>
      <c r="AF195" s="304"/>
      <c r="AG195" s="304"/>
      <c r="AH195" s="304"/>
      <c r="AI195" s="304"/>
      <c r="AJ195" s="304"/>
      <c r="AK195" s="123"/>
      <c r="AL195" s="121">
        <f t="shared" si="42"/>
        <v>0</v>
      </c>
      <c r="AM195" s="122">
        <f t="shared" si="37"/>
        <v>0</v>
      </c>
      <c r="AN195" s="122">
        <f t="shared" si="38"/>
        <v>17</v>
      </c>
      <c r="AO195" s="122">
        <f t="shared" si="39"/>
        <v>17</v>
      </c>
      <c r="AP195" s="304">
        <f t="shared" si="40"/>
        <v>0</v>
      </c>
      <c r="AQ195" s="304"/>
      <c r="AR195" s="304"/>
      <c r="AS195" s="304"/>
      <c r="AT195" s="304"/>
      <c r="AU195" s="304"/>
      <c r="AV195" s="304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</row>
    <row r="196" spans="2:62">
      <c r="B196" s="125"/>
      <c r="C196" s="125"/>
      <c r="D196" s="125"/>
      <c r="E196" s="125"/>
      <c r="F196" s="298"/>
      <c r="G196" s="299"/>
      <c r="H196" s="299"/>
      <c r="I196" s="299"/>
      <c r="J196" s="299"/>
      <c r="K196" s="299"/>
      <c r="L196" s="300"/>
      <c r="M196" s="61"/>
      <c r="N196" s="127"/>
      <c r="O196" s="127"/>
      <c r="P196" s="127"/>
      <c r="Q196" s="127"/>
      <c r="R196" s="301"/>
      <c r="S196" s="302"/>
      <c r="T196" s="302"/>
      <c r="U196" s="302"/>
      <c r="V196" s="302"/>
      <c r="W196" s="302"/>
      <c r="X196" s="303"/>
      <c r="Y196" s="62"/>
      <c r="Z196" s="121">
        <f t="shared" si="41"/>
        <v>0</v>
      </c>
      <c r="AA196" s="121">
        <f t="shared" si="33"/>
        <v>0</v>
      </c>
      <c r="AB196" s="121">
        <f t="shared" si="34"/>
        <v>17</v>
      </c>
      <c r="AC196" s="121">
        <f t="shared" si="35"/>
        <v>17</v>
      </c>
      <c r="AD196" s="304">
        <f t="shared" si="36"/>
        <v>0</v>
      </c>
      <c r="AE196" s="304"/>
      <c r="AF196" s="304"/>
      <c r="AG196" s="304"/>
      <c r="AH196" s="304"/>
      <c r="AI196" s="304"/>
      <c r="AJ196" s="304"/>
      <c r="AK196" s="123"/>
      <c r="AL196" s="121">
        <f t="shared" si="42"/>
        <v>0</v>
      </c>
      <c r="AM196" s="121">
        <f t="shared" si="37"/>
        <v>0</v>
      </c>
      <c r="AN196" s="121">
        <f t="shared" si="38"/>
        <v>17</v>
      </c>
      <c r="AO196" s="121">
        <f t="shared" si="39"/>
        <v>17</v>
      </c>
      <c r="AP196" s="304">
        <f t="shared" si="40"/>
        <v>0</v>
      </c>
      <c r="AQ196" s="304"/>
      <c r="AR196" s="304"/>
      <c r="AS196" s="304"/>
      <c r="AT196" s="304"/>
      <c r="AU196" s="304"/>
      <c r="AV196" s="304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</row>
    <row r="197" spans="2:62">
      <c r="B197" s="125"/>
      <c r="C197" s="125"/>
      <c r="D197" s="125"/>
      <c r="E197" s="125"/>
      <c r="F197" s="298"/>
      <c r="G197" s="299"/>
      <c r="H197" s="299"/>
      <c r="I197" s="299"/>
      <c r="J197" s="299"/>
      <c r="K197" s="299"/>
      <c r="L197" s="300"/>
      <c r="M197" s="61"/>
      <c r="N197" s="127"/>
      <c r="O197" s="127"/>
      <c r="P197" s="127"/>
      <c r="Q197" s="127"/>
      <c r="R197" s="301"/>
      <c r="S197" s="302"/>
      <c r="T197" s="302"/>
      <c r="U197" s="302"/>
      <c r="V197" s="302"/>
      <c r="W197" s="302"/>
      <c r="X197" s="303"/>
      <c r="Y197" s="63"/>
      <c r="Z197" s="121">
        <f t="shared" si="41"/>
        <v>0</v>
      </c>
      <c r="AA197" s="122">
        <f t="shared" si="33"/>
        <v>0</v>
      </c>
      <c r="AB197" s="122">
        <f t="shared" si="34"/>
        <v>17</v>
      </c>
      <c r="AC197" s="122">
        <f t="shared" si="35"/>
        <v>17</v>
      </c>
      <c r="AD197" s="304">
        <f t="shared" si="36"/>
        <v>0</v>
      </c>
      <c r="AE197" s="304"/>
      <c r="AF197" s="304"/>
      <c r="AG197" s="304"/>
      <c r="AH197" s="304"/>
      <c r="AI197" s="304"/>
      <c r="AJ197" s="304"/>
      <c r="AK197" s="123"/>
      <c r="AL197" s="121">
        <f t="shared" si="42"/>
        <v>0</v>
      </c>
      <c r="AM197" s="122">
        <f t="shared" si="37"/>
        <v>0</v>
      </c>
      <c r="AN197" s="122">
        <f t="shared" si="38"/>
        <v>17</v>
      </c>
      <c r="AO197" s="122">
        <f t="shared" si="39"/>
        <v>17</v>
      </c>
      <c r="AP197" s="304">
        <f t="shared" si="40"/>
        <v>0</v>
      </c>
      <c r="AQ197" s="304"/>
      <c r="AR197" s="304"/>
      <c r="AS197" s="304"/>
      <c r="AT197" s="304"/>
      <c r="AU197" s="304"/>
      <c r="AV197" s="304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</row>
    <row r="198" spans="2:62">
      <c r="B198" s="125"/>
      <c r="C198" s="125"/>
      <c r="D198" s="125"/>
      <c r="E198" s="125"/>
      <c r="F198" s="298"/>
      <c r="G198" s="299"/>
      <c r="H198" s="299"/>
      <c r="I198" s="299"/>
      <c r="J198" s="299"/>
      <c r="K198" s="299"/>
      <c r="L198" s="300"/>
      <c r="M198" s="61"/>
      <c r="N198" s="127"/>
      <c r="O198" s="127"/>
      <c r="P198" s="127"/>
      <c r="Q198" s="127"/>
      <c r="R198" s="301"/>
      <c r="S198" s="302"/>
      <c r="T198" s="302"/>
      <c r="U198" s="302"/>
      <c r="V198" s="302"/>
      <c r="W198" s="302"/>
      <c r="X198" s="303"/>
      <c r="Y198" s="63"/>
      <c r="Z198" s="121">
        <f t="shared" si="41"/>
        <v>0</v>
      </c>
      <c r="AA198" s="122">
        <f t="shared" si="33"/>
        <v>0</v>
      </c>
      <c r="AB198" s="122">
        <f t="shared" si="34"/>
        <v>17</v>
      </c>
      <c r="AC198" s="122">
        <f t="shared" si="35"/>
        <v>17</v>
      </c>
      <c r="AD198" s="304">
        <f t="shared" si="36"/>
        <v>0</v>
      </c>
      <c r="AE198" s="304"/>
      <c r="AF198" s="304"/>
      <c r="AG198" s="304"/>
      <c r="AH198" s="304"/>
      <c r="AI198" s="304"/>
      <c r="AJ198" s="304"/>
      <c r="AK198" s="123"/>
      <c r="AL198" s="121">
        <f t="shared" si="42"/>
        <v>0</v>
      </c>
      <c r="AM198" s="122">
        <f t="shared" si="37"/>
        <v>0</v>
      </c>
      <c r="AN198" s="122">
        <f t="shared" si="38"/>
        <v>17</v>
      </c>
      <c r="AO198" s="122">
        <f t="shared" si="39"/>
        <v>17</v>
      </c>
      <c r="AP198" s="304">
        <f t="shared" si="40"/>
        <v>0</v>
      </c>
      <c r="AQ198" s="304"/>
      <c r="AR198" s="304"/>
      <c r="AS198" s="304"/>
      <c r="AT198" s="304"/>
      <c r="AU198" s="304"/>
      <c r="AV198" s="304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</row>
    <row r="199" spans="2:62">
      <c r="B199" s="125"/>
      <c r="C199" s="125"/>
      <c r="D199" s="125"/>
      <c r="E199" s="125"/>
      <c r="F199" s="298"/>
      <c r="G199" s="299"/>
      <c r="H199" s="299"/>
      <c r="I199" s="299"/>
      <c r="J199" s="299"/>
      <c r="K199" s="299"/>
      <c r="L199" s="300"/>
      <c r="M199" s="61"/>
      <c r="N199" s="127"/>
      <c r="O199" s="127"/>
      <c r="P199" s="127"/>
      <c r="Q199" s="127"/>
      <c r="R199" s="301"/>
      <c r="S199" s="302"/>
      <c r="T199" s="302"/>
      <c r="U199" s="302"/>
      <c r="V199" s="302"/>
      <c r="W199" s="302"/>
      <c r="X199" s="303"/>
      <c r="Y199" s="63"/>
      <c r="Z199" s="121">
        <f t="shared" si="41"/>
        <v>0</v>
      </c>
      <c r="AA199" s="122">
        <f t="shared" si="33"/>
        <v>0</v>
      </c>
      <c r="AB199" s="122">
        <f t="shared" si="34"/>
        <v>17</v>
      </c>
      <c r="AC199" s="122">
        <f t="shared" si="35"/>
        <v>17</v>
      </c>
      <c r="AD199" s="304">
        <f t="shared" si="36"/>
        <v>0</v>
      </c>
      <c r="AE199" s="304"/>
      <c r="AF199" s="304"/>
      <c r="AG199" s="304"/>
      <c r="AH199" s="304"/>
      <c r="AI199" s="304"/>
      <c r="AJ199" s="304"/>
      <c r="AK199" s="123"/>
      <c r="AL199" s="121">
        <f t="shared" si="42"/>
        <v>0</v>
      </c>
      <c r="AM199" s="122">
        <f t="shared" si="37"/>
        <v>0</v>
      </c>
      <c r="AN199" s="122">
        <f t="shared" si="38"/>
        <v>17</v>
      </c>
      <c r="AO199" s="122">
        <f t="shared" si="39"/>
        <v>17</v>
      </c>
      <c r="AP199" s="304">
        <f t="shared" si="40"/>
        <v>0</v>
      </c>
      <c r="AQ199" s="304"/>
      <c r="AR199" s="304"/>
      <c r="AS199" s="304"/>
      <c r="AT199" s="304"/>
      <c r="AU199" s="304"/>
      <c r="AV199" s="304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</row>
    <row r="200" spans="2:62">
      <c r="B200" s="125"/>
      <c r="C200" s="125"/>
      <c r="D200" s="125"/>
      <c r="E200" s="125"/>
      <c r="F200" s="298"/>
      <c r="G200" s="299"/>
      <c r="H200" s="299"/>
      <c r="I200" s="299"/>
      <c r="J200" s="299"/>
      <c r="K200" s="299"/>
      <c r="L200" s="300"/>
      <c r="M200" s="61"/>
      <c r="N200" s="127"/>
      <c r="O200" s="127"/>
      <c r="P200" s="127"/>
      <c r="Q200" s="127"/>
      <c r="R200" s="301"/>
      <c r="S200" s="302"/>
      <c r="T200" s="302"/>
      <c r="U200" s="302"/>
      <c r="V200" s="302"/>
      <c r="W200" s="302"/>
      <c r="X200" s="303"/>
      <c r="Y200" s="63"/>
      <c r="Z200" s="121">
        <f t="shared" si="41"/>
        <v>0</v>
      </c>
      <c r="AA200" s="122">
        <f t="shared" ref="AA200:AA201" si="43">IF(C200="",AA199,AA199+1)</f>
        <v>0</v>
      </c>
      <c r="AB200" s="122">
        <f t="shared" ref="AB200:AB201" si="44">IF(D200="",AB199,AB199+1)</f>
        <v>17</v>
      </c>
      <c r="AC200" s="122">
        <f t="shared" ref="AC200:AC201" si="45">IF(E200="",AC199,AC199+1)</f>
        <v>17</v>
      </c>
      <c r="AD200" s="304">
        <f t="shared" si="36"/>
        <v>0</v>
      </c>
      <c r="AE200" s="304"/>
      <c r="AF200" s="304"/>
      <c r="AG200" s="304"/>
      <c r="AH200" s="304"/>
      <c r="AI200" s="304"/>
      <c r="AJ200" s="304"/>
      <c r="AK200" s="123"/>
      <c r="AL200" s="121">
        <f t="shared" si="42"/>
        <v>0</v>
      </c>
      <c r="AM200" s="122">
        <f t="shared" si="37"/>
        <v>0</v>
      </c>
      <c r="AN200" s="122">
        <f t="shared" si="38"/>
        <v>17</v>
      </c>
      <c r="AO200" s="122">
        <f t="shared" si="39"/>
        <v>17</v>
      </c>
      <c r="AP200" s="304">
        <f t="shared" si="40"/>
        <v>0</v>
      </c>
      <c r="AQ200" s="304"/>
      <c r="AR200" s="304"/>
      <c r="AS200" s="304"/>
      <c r="AT200" s="304"/>
      <c r="AU200" s="304"/>
      <c r="AV200" s="304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</row>
    <row r="201" spans="2:62">
      <c r="B201" s="126"/>
      <c r="C201" s="126"/>
      <c r="D201" s="126"/>
      <c r="E201" s="126"/>
      <c r="F201" s="298"/>
      <c r="G201" s="299"/>
      <c r="H201" s="299"/>
      <c r="I201" s="299"/>
      <c r="J201" s="299"/>
      <c r="K201" s="299"/>
      <c r="L201" s="300"/>
      <c r="M201" s="61"/>
      <c r="N201" s="128"/>
      <c r="O201" s="128"/>
      <c r="P201" s="128"/>
      <c r="Q201" s="128"/>
      <c r="R201" s="340"/>
      <c r="S201" s="341"/>
      <c r="T201" s="341"/>
      <c r="U201" s="341"/>
      <c r="V201" s="341"/>
      <c r="W201" s="341"/>
      <c r="X201" s="342"/>
      <c r="Y201" s="63"/>
      <c r="Z201" s="121">
        <f t="shared" si="41"/>
        <v>0</v>
      </c>
      <c r="AA201" s="122">
        <f t="shared" si="43"/>
        <v>0</v>
      </c>
      <c r="AB201" s="122">
        <f t="shared" si="44"/>
        <v>17</v>
      </c>
      <c r="AC201" s="122">
        <f t="shared" si="45"/>
        <v>17</v>
      </c>
      <c r="AD201" s="304">
        <f t="shared" si="36"/>
        <v>0</v>
      </c>
      <c r="AE201" s="304"/>
      <c r="AF201" s="304"/>
      <c r="AG201" s="304"/>
      <c r="AH201" s="304"/>
      <c r="AI201" s="304"/>
      <c r="AJ201" s="304"/>
      <c r="AK201" s="123"/>
      <c r="AL201" s="121">
        <f t="shared" si="42"/>
        <v>0</v>
      </c>
      <c r="AM201" s="122">
        <f t="shared" si="37"/>
        <v>0</v>
      </c>
      <c r="AN201" s="122">
        <f t="shared" si="38"/>
        <v>17</v>
      </c>
      <c r="AO201" s="122">
        <f t="shared" si="39"/>
        <v>17</v>
      </c>
      <c r="AP201" s="304">
        <f t="shared" si="40"/>
        <v>0</v>
      </c>
      <c r="AQ201" s="304"/>
      <c r="AR201" s="304"/>
      <c r="AS201" s="304"/>
      <c r="AT201" s="304"/>
      <c r="AU201" s="304"/>
      <c r="AV201" s="304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</row>
    <row r="202" spans="2:62"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</row>
    <row r="203" spans="2:62" hidden="1"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</row>
    <row r="204" spans="2:62" hidden="1"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</row>
    <row r="205" spans="2:62" hidden="1"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</row>
    <row r="206" spans="2:62" hidden="1"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</row>
    <row r="207" spans="2:62" hidden="1"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</row>
    <row r="208" spans="2:62" hidden="1"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</row>
  </sheetData>
  <sheetProtection selectLockedCells="1"/>
  <mergeCells count="704"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</mergeCells>
  <phoneticPr fontId="2"/>
  <dataValidations count="6">
    <dataValidation type="list" allowBlank="1" showInputMessage="1" showErrorMessage="1" sqref="M1:V1">
      <formula1>$B$4:$B$19</formula1>
    </dataValidation>
    <dataValidation type="list" allowBlank="1" showInputMessage="1" showErrorMessage="1" sqref="B23">
      <formula1>$P$22:$AB$22</formula1>
    </dataValidation>
    <dataValidation type="list" allowBlank="1" showInputMessage="1" showErrorMessage="1" sqref="G23">
      <formula1>$P$24:$W$24</formula1>
    </dataValidation>
    <dataValidation type="whole" operator="equal" allowBlank="1" showInputMessage="1" showErrorMessage="1" sqref="N55:N118 P55:P118 D55:D119 B55:B119">
      <formula1>1</formula1>
    </dataValidation>
    <dataValidation type="list" allowBlank="1" showInputMessage="1" showErrorMessage="1" sqref="D23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2019-04-16T05:42:18Z</cp:lastPrinted>
  <dcterms:created xsi:type="dcterms:W3CDTF">2005-05-04T11:35:16Z</dcterms:created>
  <dcterms:modified xsi:type="dcterms:W3CDTF">2021-04-04T22:54:04Z</dcterms:modified>
</cp:coreProperties>
</file>